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50" activeTab="0"/>
  </bookViews>
  <sheets>
    <sheet name="データシート入力" sheetId="1" r:id="rId1"/>
    <sheet name="手書パソコン用 (１)" sheetId="2" r:id="rId2"/>
    <sheet name="手書きパソコン用『２』" sheetId="3" r:id="rId3"/>
    <sheet name="手書きパソコン用３" sheetId="4" r:id="rId4"/>
    <sheet name="検査報告書ＰＣ用" sheetId="5" r:id="rId5"/>
    <sheet name="検査報告書手書き用" sheetId="6" r:id="rId6"/>
    <sheet name="検査データ入力シート" sheetId="7" r:id="rId7"/>
    <sheet name="Sheet3" sheetId="8" r:id="rId8"/>
    <sheet name="Sheet3 (2)" sheetId="9" r:id="rId9"/>
    <sheet name="ｷ1" sheetId="10" r:id="rId10"/>
    <sheet name="ｷ2" sheetId="11" r:id="rId11"/>
    <sheet name="ｷ3" sheetId="12" r:id="rId12"/>
    <sheet name="ﾎ" sheetId="13" r:id="rId13"/>
    <sheet name="ﾎ2" sheetId="14" r:id="rId14"/>
    <sheet name="ﾎ3" sheetId="15" r:id="rId15"/>
    <sheet name="沸騰計算" sheetId="16" r:id="rId16"/>
  </sheets>
  <definedNames>
    <definedName name="FUTOT" localSheetId="15">'沸騰計算'!$B$2:$E$11</definedName>
    <definedName name="FUTOT_1" localSheetId="0">'データシート入力'!$R$64:$T$73</definedName>
  </definedNames>
  <calcPr fullCalcOnLoad="1"/>
</workbook>
</file>

<file path=xl/sharedStrings.xml><?xml version="1.0" encoding="utf-8"?>
<sst xmlns="http://schemas.openxmlformats.org/spreadsheetml/2006/main" count="860" uniqueCount="312">
  <si>
    <t>学校</t>
  </si>
  <si>
    <t>学校薬剤師</t>
  </si>
  <si>
    <t>年</t>
  </si>
  <si>
    <t>月</t>
  </si>
  <si>
    <t>日</t>
  </si>
  <si>
    <t>測定時刻</t>
  </si>
  <si>
    <t>時</t>
  </si>
  <si>
    <t>分</t>
  </si>
  <si>
    <t>測定場所</t>
  </si>
  <si>
    <t>校舎</t>
  </si>
  <si>
    <t>階</t>
  </si>
  <si>
    <t>教室</t>
  </si>
  <si>
    <t>建物の種類</t>
  </si>
  <si>
    <t>床の材料</t>
  </si>
  <si>
    <t>床ワックス</t>
  </si>
  <si>
    <t>等使用状況</t>
  </si>
  <si>
    <t>無し（実施していない）</t>
  </si>
  <si>
    <t>有り（</t>
  </si>
  <si>
    <t>回）</t>
  </si>
  <si>
    <t>年間</t>
  </si>
  <si>
    <t>開閉状態</t>
  </si>
  <si>
    <t>高さ×間口×奥行</t>
  </si>
  <si>
    <t>在室人数</t>
  </si>
  <si>
    <t>測定者</t>
  </si>
  <si>
    <t>名</t>
  </si>
  <si>
    <t>臭　　気</t>
  </si>
  <si>
    <t>暖房の種類</t>
  </si>
  <si>
    <t>測定値</t>
  </si>
  <si>
    <t>教室内</t>
  </si>
  <si>
    <t>乾球</t>
  </si>
  <si>
    <t>湿球</t>
  </si>
  <si>
    <t>教室内湿度</t>
  </si>
  <si>
    <t>教室外湿度</t>
  </si>
  <si>
    <t>気流</t>
  </si>
  <si>
    <t>ｍ／秒</t>
  </si>
  <si>
    <t>授業開始後</t>
  </si>
  <si>
    <t>一酸化炭素</t>
  </si>
  <si>
    <t>黒球温度</t>
  </si>
  <si>
    <t>落下細菌</t>
  </si>
  <si>
    <t>教室の空気検査票</t>
  </si>
  <si>
    <t>教　室　の</t>
  </si>
  <si>
    <t>容　　　積</t>
  </si>
  <si>
    <t>生　徒</t>
  </si>
  <si>
    <t>職　員</t>
  </si>
  <si>
    <t>合　計</t>
  </si>
  <si>
    <t>玄　関　前</t>
  </si>
  <si>
    <t>温度</t>
  </si>
  <si>
    <t>湿度</t>
  </si>
  <si>
    <t>二酸化炭素ＣＯ2</t>
  </si>
  <si>
    <t>臭気</t>
  </si>
  <si>
    <t>判</t>
  </si>
  <si>
    <t>定</t>
  </si>
  <si>
    <t>基</t>
  </si>
  <si>
    <t>準</t>
  </si>
  <si>
    <t>０．５ｍ／秒以下が望ましい。</t>
  </si>
  <si>
    <t>１５００ｐｐｍ（0.15％）以下が望ましい。</t>
  </si>
  <si>
    <t>外部から教室に入ったとき、不快な臭気がないこと。</t>
  </si>
  <si>
    <t>一酸化炭素ＣＯ</t>
  </si>
  <si>
    <t>保健室前</t>
  </si>
  <si>
    <t>　その他</t>
  </si>
  <si>
    <t>３０％～８０％が望ましい。</t>
  </si>
  <si>
    <t>共　　　同　　測　定　者</t>
  </si>
  <si>
    <t>天　　　候</t>
  </si>
  <si>
    <t>検査報告書</t>
  </si>
  <si>
    <t>学校長殿</t>
  </si>
  <si>
    <t>印</t>
  </si>
  <si>
    <t>考察</t>
  </si>
  <si>
    <t>教室の空気検査</t>
  </si>
  <si>
    <t>分～</t>
  </si>
  <si>
    <t>学校名</t>
  </si>
  <si>
    <t>検査日</t>
  </si>
  <si>
    <t>天候</t>
  </si>
  <si>
    <t>外気温度</t>
  </si>
  <si>
    <t>外気湿度</t>
  </si>
  <si>
    <t>検査時刻</t>
  </si>
  <si>
    <t>検査教室</t>
  </si>
  <si>
    <t>階数</t>
  </si>
  <si>
    <t>容積</t>
  </si>
  <si>
    <t>窓</t>
  </si>
  <si>
    <t>欄間</t>
  </si>
  <si>
    <t>暖房種類</t>
  </si>
  <si>
    <t>再暖房有無</t>
  </si>
  <si>
    <t>人数</t>
  </si>
  <si>
    <t>湿球</t>
  </si>
  <si>
    <t>じんあい</t>
  </si>
  <si>
    <t>ＣＯ2分</t>
  </si>
  <si>
    <t>ＣＯ2ｐｐＭ</t>
  </si>
  <si>
    <t>ＣＯ分</t>
  </si>
  <si>
    <t>ＣＯｐｐｍ</t>
  </si>
  <si>
    <t>備考</t>
  </si>
  <si>
    <t>END</t>
  </si>
  <si>
    <t>学校薬剤師名</t>
  </si>
  <si>
    <t>共同検査担当者名</t>
  </si>
  <si>
    <t>検査日</t>
  </si>
  <si>
    <t>検査時天候</t>
  </si>
  <si>
    <t>快晴=1</t>
  </si>
  <si>
    <t>晴れ=2</t>
  </si>
  <si>
    <t>曇り=3</t>
  </si>
  <si>
    <t>雨=4</t>
  </si>
  <si>
    <t>雪=5</t>
  </si>
  <si>
    <t>校舎名</t>
  </si>
  <si>
    <t>木造=1</t>
  </si>
  <si>
    <t>鉄筋=2</t>
  </si>
  <si>
    <t>プレハブ=3</t>
  </si>
  <si>
    <t>床の材質</t>
  </si>
  <si>
    <t>板（木材）＝１</t>
  </si>
  <si>
    <t>コンクリート＝２</t>
  </si>
  <si>
    <t>プラスチック＝３</t>
  </si>
  <si>
    <t>カーペット＝４</t>
  </si>
  <si>
    <t>ワックスの使用</t>
  </si>
  <si>
    <t>回</t>
  </si>
  <si>
    <t>外気</t>
  </si>
  <si>
    <t>教室サイズ</t>
  </si>
  <si>
    <t>高さ・間口・奥行の順</t>
  </si>
  <si>
    <t>高さ</t>
  </si>
  <si>
    <t>間口</t>
  </si>
  <si>
    <t>奥行き</t>
  </si>
  <si>
    <t>窓の開閉　％</t>
  </si>
  <si>
    <t>石油ストーブ＝１</t>
  </si>
  <si>
    <t>ファンヒーター＝２</t>
  </si>
  <si>
    <t>スチーム暖房＝３</t>
  </si>
  <si>
    <t>エアコン＝4</t>
  </si>
  <si>
    <t>無し＝２</t>
  </si>
  <si>
    <t>生徒</t>
  </si>
  <si>
    <t>教員</t>
  </si>
  <si>
    <t>合計</t>
  </si>
  <si>
    <t>室内温度・湿球・湿度</t>
  </si>
  <si>
    <t>ｍｇ/ｍ3</t>
  </si>
  <si>
    <t>一酸化炭素濃度ｐｐｍ</t>
  </si>
  <si>
    <t>ｐｐｍ</t>
  </si>
  <si>
    <t>検査シート１枚目対応</t>
  </si>
  <si>
    <t>２枚目対応</t>
  </si>
  <si>
    <t>３枚目対応</t>
  </si>
  <si>
    <t>教室名と階数</t>
  </si>
  <si>
    <t>ｍ/S</t>
  </si>
  <si>
    <t>不快臭気ある場合記入  無い場合＝１</t>
  </si>
  <si>
    <t>END</t>
  </si>
  <si>
    <t>ｐｐｂ</t>
  </si>
  <si>
    <t>ホルムアルデヒド（右端のみ）</t>
  </si>
  <si>
    <t>大気圧Ｐ</t>
  </si>
  <si>
    <t>湿球温度T1</t>
  </si>
  <si>
    <t>乾球温度T2</t>
  </si>
  <si>
    <t>HW</t>
  </si>
  <si>
    <t>ES1=ES</t>
  </si>
  <si>
    <t>EP</t>
  </si>
  <si>
    <t>X</t>
  </si>
  <si>
    <t>飽和水上気圧</t>
  </si>
  <si>
    <t>ES1/ESS*100</t>
  </si>
  <si>
    <t>自然対数低</t>
  </si>
  <si>
    <t>HW</t>
  </si>
  <si>
    <t>ES1=ES</t>
  </si>
  <si>
    <t>EP</t>
  </si>
  <si>
    <t>X</t>
  </si>
  <si>
    <t>ES1/ESS*100</t>
  </si>
  <si>
    <t>%</t>
  </si>
  <si>
    <t>換　　　気</t>
  </si>
  <si>
    <t>換気方法</t>
  </si>
  <si>
    <t>二酸化窒素濃度ＮＯ2ｐｐｍ</t>
  </si>
  <si>
    <t>２２年度から</t>
  </si>
  <si>
    <t>強制換気（換気扇・ダクト）＝1</t>
  </si>
  <si>
    <t>自然換気（窓・欄間みの）＝2</t>
  </si>
  <si>
    <t>二酸化窒素ＮＯ2の測定は、平成２２年度からとします。</t>
  </si>
  <si>
    <t>屋外</t>
  </si>
  <si>
    <t>二酸化窒素</t>
  </si>
  <si>
    <t>二酸化窒素ＮＯ2</t>
  </si>
  <si>
    <t>藤沢市学校薬剤師部会</t>
  </si>
  <si>
    <t>時</t>
  </si>
  <si>
    <t>冷暖房の種類</t>
  </si>
  <si>
    <t>（燃焼系採暖時測定）</t>
  </si>
  <si>
    <t>参考データ　大気中ＮＯ2ｐｐｍ</t>
  </si>
  <si>
    <t>3＝藤沢橋交差点</t>
  </si>
  <si>
    <t>1＝御所見小学校</t>
  </si>
  <si>
    <t>2＝湘南台文化センタ－</t>
  </si>
  <si>
    <t>4＝明治市民センター</t>
  </si>
  <si>
    <t>5＝藤沢市役所</t>
  </si>
  <si>
    <t>ｐｐｍ</t>
  </si>
  <si>
    <t>参考データ</t>
  </si>
  <si>
    <t>周辺大気（神奈川県大気観測参照）</t>
  </si>
  <si>
    <t>神奈川県大気観測データ　ホームページ</t>
  </si>
  <si>
    <t>二酸化窒素を測定した場合、学校周辺の大気観測所のＮＯ2の大気濃度を、参考データとして記載します。上記ホームページから１時間毎のデータが分かります。</t>
  </si>
  <si>
    <t>1=藤沢市立</t>
  </si>
  <si>
    <t>2＝神奈川県立</t>
  </si>
  <si>
    <t>3＝私立</t>
  </si>
  <si>
    <t>右欄から選択</t>
  </si>
  <si>
    <t>石油ストーブ</t>
  </si>
  <si>
    <t>エアコン</t>
  </si>
  <si>
    <t>室外排気</t>
  </si>
  <si>
    <t>屋内排気</t>
  </si>
  <si>
    <t>戸外温度</t>
  </si>
  <si>
    <t>戸外湿度</t>
  </si>
  <si>
    <t>教室容積（ｍ3）</t>
  </si>
  <si>
    <t>開閉状況</t>
  </si>
  <si>
    <t>臭気の有無</t>
  </si>
  <si>
    <t>アスマン測定値</t>
  </si>
  <si>
    <t>気流　　　　（ｍ/秒）</t>
  </si>
  <si>
    <t>二酸化炭素濃度</t>
  </si>
  <si>
    <t>採暖時測定（灯油系）</t>
  </si>
  <si>
    <t>外窓　　（％）</t>
  </si>
  <si>
    <t>乾球温度</t>
  </si>
  <si>
    <t>湿球温度</t>
  </si>
  <si>
    <t>湿度 (％）</t>
  </si>
  <si>
    <t>授業開始から</t>
  </si>
  <si>
    <t>濃度(ppm)</t>
  </si>
  <si>
    <t>一酸化炭素濃度</t>
  </si>
  <si>
    <t>二酸化窒素(ppm)</t>
  </si>
  <si>
    <t>鉄筋</t>
  </si>
  <si>
    <t>無</t>
  </si>
  <si>
    <t>大正小学校</t>
  </si>
  <si>
    <t>換気・冷房の種類</t>
  </si>
  <si>
    <t>検査時の使用状況</t>
  </si>
  <si>
    <t>曇</t>
  </si>
  <si>
    <t>22.2℃</t>
  </si>
  <si>
    <t>測定無</t>
  </si>
  <si>
    <t>測定無</t>
  </si>
  <si>
    <t>測定無</t>
  </si>
  <si>
    <t>雨</t>
  </si>
  <si>
    <t>無</t>
  </si>
  <si>
    <t>鉄筋</t>
  </si>
  <si>
    <t>無</t>
  </si>
  <si>
    <t>測定無</t>
  </si>
  <si>
    <t>ファンヒーター</t>
  </si>
  <si>
    <t>藤沢薬剤小学校</t>
  </si>
  <si>
    <t>2の9</t>
  </si>
  <si>
    <t>1の3</t>
  </si>
  <si>
    <t>1の5</t>
  </si>
  <si>
    <t>1の6</t>
  </si>
  <si>
    <t>教室の空気検査一覧見本</t>
  </si>
  <si>
    <t>教室の空気検査データ入力欄</t>
  </si>
  <si>
    <t>％）</t>
  </si>
  <si>
    <t>ｍ3</t>
  </si>
  <si>
    <t>％）</t>
  </si>
  <si>
    <t>ｍ</t>
  </si>
  <si>
    <t>ファンヒータ</t>
  </si>
  <si>
    <t>スチーム</t>
  </si>
  <si>
    <t>エアコン</t>
  </si>
  <si>
    <t>℃</t>
  </si>
  <si>
    <t>℃</t>
  </si>
  <si>
    <t>％</t>
  </si>
  <si>
    <t>（　　　　　）</t>
  </si>
  <si>
    <t>換　　　気</t>
  </si>
  <si>
    <t>ｍｇ／ｍ3</t>
  </si>
  <si>
    <t>ｐｐｍ</t>
  </si>
  <si>
    <t>％</t>
  </si>
  <si>
    <t>（燃焼系採暖時測定）</t>
  </si>
  <si>
    <t>ｐｐｍ</t>
  </si>
  <si>
    <t>０．０６ｐｐｍ以下が望ましい。</t>
  </si>
  <si>
    <t>％）</t>
  </si>
  <si>
    <t>ｍｇ／ｍ3</t>
  </si>
  <si>
    <t>二酸化窒素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</si>
  <si>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</si>
  <si>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</si>
  <si>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</si>
  <si>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</si>
  <si>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検査時の採 冷・暖有り＝１</t>
  </si>
  <si>
    <t>外側窓：開 窓（</t>
  </si>
  <si>
    <t>有</t>
  </si>
  <si>
    <t>未検出</t>
  </si>
  <si>
    <t>冷暖房機器</t>
  </si>
  <si>
    <t>清掃状況</t>
  </si>
  <si>
    <t>有り（</t>
  </si>
  <si>
    <t>年間</t>
  </si>
  <si>
    <t>回）</t>
  </si>
  <si>
    <t>清掃　年間回数</t>
  </si>
  <si>
    <t>エアコン等の清掃　何年に</t>
  </si>
  <si>
    <t>水</t>
  </si>
  <si>
    <t>ﾒﾀﾉｰﾙ</t>
  </si>
  <si>
    <t>ｴﾀﾉｰﾙ</t>
  </si>
  <si>
    <t>ﾍｷｻﾝ</t>
  </si>
  <si>
    <t>ﾍﾌﾟﾀﾝ</t>
  </si>
  <si>
    <t>ﾍﾞﾝｾﾞﾝ</t>
  </si>
  <si>
    <t>ﾄﾙｴﾝ</t>
  </si>
  <si>
    <t>ｱｾﾄﾝ</t>
  </si>
  <si>
    <t>ﾒﾁﾙｴﾁﾙｹﾄﾝ</t>
  </si>
  <si>
    <t>_x001A_</t>
  </si>
  <si>
    <t>沸騰温度</t>
  </si>
  <si>
    <t>沸騰圧力</t>
  </si>
  <si>
    <t>沸点温度</t>
  </si>
  <si>
    <t>アントワンス定数</t>
  </si>
  <si>
    <t>Ａ</t>
  </si>
  <si>
    <t>Ｂ</t>
  </si>
  <si>
    <t>Ｃ</t>
  </si>
  <si>
    <t>物質</t>
  </si>
  <si>
    <t>沸点圧力mmHG</t>
  </si>
  <si>
    <t>沸点圧力atm</t>
  </si>
  <si>
    <t>液体の沸点の計算</t>
  </si>
  <si>
    <t>おまけ</t>
  </si>
  <si>
    <t>大気圧ｈＰ( 基本1013hP )</t>
  </si>
  <si>
    <t>窓欄間等の</t>
  </si>
  <si>
    <t>廊下側：開   （</t>
  </si>
  <si>
    <t>窓欄間等の</t>
  </si>
  <si>
    <t>廊下側：開   （</t>
  </si>
  <si>
    <t>欄間等　　（％）</t>
  </si>
  <si>
    <t>欄間等の開閉　％</t>
  </si>
  <si>
    <t>令和</t>
  </si>
  <si>
    <t>０．１０ｍｇ／ｍ3以下</t>
  </si>
  <si>
    <t>室内温度・湿球・湿度</t>
  </si>
  <si>
    <t>換気回数</t>
  </si>
  <si>
    <t>小学校（低学年）2.4回／時以上、小学校（高学年）3.4回／時以上、中学校3.4回／時以上（40人／180㎥)</t>
  </si>
  <si>
    <t>浮遊粉じん</t>
  </si>
  <si>
    <t>（気流・浮遊粉じんは、冷房暖房等室温調整・強制換気時測定）</t>
  </si>
  <si>
    <t>浮遊粉じん</t>
  </si>
  <si>
    <t>浮遊粉じん　(mg/m3）</t>
  </si>
  <si>
    <t>平成２２年度より、気流・浮遊粉じんは、冷房暖房等室温調整・強制換気時測定</t>
  </si>
  <si>
    <t>換　　　気二酸化炭素</t>
  </si>
  <si>
    <t>換気（二酸化炭素濃度）ppm</t>
  </si>
  <si>
    <t>2020年度大気中CO2濃度平均　４１０ppmです。</t>
  </si>
  <si>
    <t xml:space="preserve">排気方法 </t>
  </si>
  <si>
    <t>燃焼系使用時</t>
  </si>
  <si>
    <t>１８℃以上、２８℃以下が望ましい。</t>
  </si>
  <si>
    <t>６ｐｐｍ以下</t>
  </si>
  <si>
    <t>2024</t>
  </si>
  <si>
    <t>2024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</si>
</sst>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,##0.0"/>
    <numFmt numFmtId="181" formatCode="&quot;\&quot;#,##0.0;&quot;\&quot;\-#,##0.0"/>
    <numFmt numFmtId="182" formatCode="#,##0.000"/>
    <numFmt numFmtId="183" formatCode="##.#0&quot;℃&quot;"/>
    <numFmt numFmtId="184" formatCode="##&quot;%&quot;"/>
    <numFmt numFmtId="185" formatCode="#,###&quot;階&quot;"/>
    <numFmt numFmtId="186" formatCode="##&quot;m3&quot;"/>
    <numFmt numFmtId="187" formatCode="##&quot;人&quot;"/>
    <numFmt numFmtId="188" formatCode="##00.0&quot;℃&quot;"/>
    <numFmt numFmtId="189" formatCode="##0.00"/>
    <numFmt numFmtId="190" formatCode="##&quot;分&quot;"/>
    <numFmt numFmtId="191" formatCode="##&quot;ppm&quot;"/>
    <numFmt numFmtId="192" formatCode="##0&quot;ppm&quot;"/>
    <numFmt numFmtId="193" formatCode="##0.00&quot;ppm&quot;"/>
    <numFmt numFmtId="194" formatCode="#,###&quot;℃&quot;"/>
    <numFmt numFmtId="195" formatCode="##&quot;％&quot;"/>
    <numFmt numFmtId="196" formatCode="##0&quot;%&quot;"/>
    <numFmt numFmtId="197" formatCode="##.#&quot;℃&quot;"/>
    <numFmt numFmtId="198" formatCode="#,##0.0;&quot;\&quot;\-#,##0.0"/>
    <numFmt numFmtId="199" formatCode="#,##0.0&quot;L&quot;;&quot;\&quot;\-#,##0.0&quot;L&quot;"/>
    <numFmt numFmtId="200" formatCode="#,##0.0&quot;℃&quot;;&quot;\&quot;\-#,##0.0&quot;℃&quot;"/>
    <numFmt numFmtId="201" formatCode="mmm\-yyyy"/>
    <numFmt numFmtId="202" formatCode="##0.00&quot;mmHg&quot;"/>
    <numFmt numFmtId="203" formatCode="##0.00&quot;℃&quot;"/>
    <numFmt numFmtId="204" formatCode="###0.00"/>
    <numFmt numFmtId="205" formatCode="##0.00&quot;atm&quot;"/>
    <numFmt numFmtId="206" formatCode="##0.00&quot;hP&quot;"/>
  </numFmts>
  <fonts count="2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 Unicode MS"/>
      <family val="3"/>
    </font>
    <font>
      <sz val="11"/>
      <name val="ＭＳ ゴシック"/>
      <family val="3"/>
    </font>
    <font>
      <u val="single"/>
      <sz val="2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Arial Unicode MS"/>
      <family val="3"/>
    </font>
    <font>
      <u val="single"/>
      <sz val="20"/>
      <name val="ＭＳ ゴシック"/>
      <family val="3"/>
    </font>
    <font>
      <u val="single"/>
      <sz val="14"/>
      <name val="ＭＳ ゴシック"/>
      <family val="3"/>
    </font>
    <font>
      <i/>
      <sz val="14"/>
      <name val="ＭＳ 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 vertical="center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20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/>
    </xf>
    <xf numFmtId="18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85" fontId="0" fillId="0" borderId="20" xfId="0" applyNumberFormat="1" applyBorder="1" applyAlignment="1">
      <alignment/>
    </xf>
    <xf numFmtId="186" fontId="0" fillId="0" borderId="20" xfId="0" applyNumberFormat="1" applyBorder="1" applyAlignment="1">
      <alignment horizontal="center"/>
    </xf>
    <xf numFmtId="196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87" fontId="0" fillId="0" borderId="20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 horizontal="center"/>
    </xf>
    <xf numFmtId="184" fontId="0" fillId="0" borderId="20" xfId="0" applyNumberFormat="1" applyBorder="1" applyAlignment="1">
      <alignment/>
    </xf>
    <xf numFmtId="189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90" fontId="0" fillId="0" borderId="20" xfId="0" applyNumberFormat="1" applyBorder="1" applyAlignment="1">
      <alignment/>
    </xf>
    <xf numFmtId="191" fontId="0" fillId="0" borderId="20" xfId="0" applyNumberFormat="1" applyBorder="1" applyAlignment="1">
      <alignment/>
    </xf>
    <xf numFmtId="192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20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/>
    </xf>
    <xf numFmtId="18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85" fontId="0" fillId="0" borderId="21" xfId="0" applyNumberFormat="1" applyBorder="1" applyAlignment="1">
      <alignment/>
    </xf>
    <xf numFmtId="186" fontId="0" fillId="0" borderId="21" xfId="0" applyNumberFormat="1" applyBorder="1" applyAlignment="1">
      <alignment horizontal="center"/>
    </xf>
    <xf numFmtId="196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87" fontId="0" fillId="0" borderId="21" xfId="0" applyNumberFormat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 horizontal="center"/>
    </xf>
    <xf numFmtId="184" fontId="0" fillId="0" borderId="21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90" fontId="0" fillId="0" borderId="21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1" xfId="0" applyNumberFormat="1" applyBorder="1" applyAlignment="1">
      <alignment/>
    </xf>
    <xf numFmtId="193" fontId="0" fillId="0" borderId="21" xfId="0" applyNumberFormat="1" applyBorder="1" applyAlignment="1">
      <alignment/>
    </xf>
    <xf numFmtId="20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/>
    </xf>
    <xf numFmtId="18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22" xfId="0" applyNumberFormat="1" applyBorder="1" applyAlignment="1">
      <alignment/>
    </xf>
    <xf numFmtId="186" fontId="0" fillId="0" borderId="22" xfId="0" applyNumberFormat="1" applyBorder="1" applyAlignment="1">
      <alignment horizontal="center"/>
    </xf>
    <xf numFmtId="196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/>
    </xf>
    <xf numFmtId="189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90" fontId="0" fillId="0" borderId="22" xfId="0" applyNumberFormat="1" applyBorder="1" applyAlignment="1">
      <alignment/>
    </xf>
    <xf numFmtId="191" fontId="0" fillId="0" borderId="22" xfId="0" applyNumberFormat="1" applyBorder="1" applyAlignment="1">
      <alignment/>
    </xf>
    <xf numFmtId="192" fontId="0" fillId="0" borderId="22" xfId="0" applyNumberFormat="1" applyBorder="1" applyAlignment="1">
      <alignment/>
    </xf>
    <xf numFmtId="193" fontId="0" fillId="0" borderId="22" xfId="0" applyNumberFormat="1" applyBorder="1" applyAlignment="1">
      <alignment/>
    </xf>
    <xf numFmtId="0" fontId="9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2" fillId="0" borderId="0" xfId="0" applyFont="1" applyAlignment="1">
      <alignment/>
    </xf>
    <xf numFmtId="179" fontId="14" fillId="0" borderId="23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9" fontId="15" fillId="0" borderId="2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/>
    </xf>
    <xf numFmtId="0" fontId="15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Alignment="1">
      <alignment/>
    </xf>
    <xf numFmtId="0" fontId="18" fillId="4" borderId="19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5" borderId="0" xfId="0" applyFill="1" applyAlignment="1">
      <alignment/>
    </xf>
    <xf numFmtId="202" fontId="0" fillId="5" borderId="0" xfId="0" applyNumberFormat="1" applyFill="1" applyAlignment="1">
      <alignment/>
    </xf>
    <xf numFmtId="194" fontId="0" fillId="5" borderId="0" xfId="0" applyNumberFormat="1" applyFill="1" applyAlignment="1">
      <alignment/>
    </xf>
    <xf numFmtId="0" fontId="0" fillId="6" borderId="0" xfId="0" applyFill="1" applyAlignment="1">
      <alignment/>
    </xf>
    <xf numFmtId="205" fontId="0" fillId="6" borderId="0" xfId="0" applyNumberFormat="1" applyFill="1" applyAlignment="1">
      <alignment/>
    </xf>
    <xf numFmtId="202" fontId="0" fillId="6" borderId="0" xfId="0" applyNumberFormat="1" applyFill="1" applyAlignment="1">
      <alignment/>
    </xf>
    <xf numFmtId="203" fontId="0" fillId="6" borderId="0" xfId="0" applyNumberFormat="1" applyFill="1" applyAlignment="1">
      <alignment/>
    </xf>
    <xf numFmtId="0" fontId="0" fillId="0" borderId="7" xfId="0" applyBorder="1" applyAlignment="1">
      <alignment/>
    </xf>
    <xf numFmtId="194" fontId="0" fillId="5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205" fontId="0" fillId="6" borderId="24" xfId="0" applyNumberFormat="1" applyFill="1" applyBorder="1" applyAlignment="1">
      <alignment/>
    </xf>
    <xf numFmtId="202" fontId="0" fillId="6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NumberFormat="1" applyBorder="1" applyAlignment="1">
      <alignment/>
    </xf>
    <xf numFmtId="202" fontId="0" fillId="5" borderId="2" xfId="0" applyNumberFormat="1" applyFill="1" applyBorder="1" applyAlignment="1">
      <alignment/>
    </xf>
    <xf numFmtId="203" fontId="0" fillId="6" borderId="2" xfId="0" applyNumberFormat="1" applyFill="1" applyBorder="1" applyAlignment="1">
      <alignment/>
    </xf>
    <xf numFmtId="205" fontId="0" fillId="5" borderId="2" xfId="0" applyNumberFormat="1" applyFill="1" applyBorder="1" applyAlignment="1">
      <alignment/>
    </xf>
    <xf numFmtId="206" fontId="0" fillId="0" borderId="0" xfId="0" applyNumberFormat="1" applyAlignment="1">
      <alignment horizontal="center" vertical="center"/>
    </xf>
    <xf numFmtId="180" fontId="0" fillId="3" borderId="2" xfId="0" applyNumberFormat="1" applyFill="1" applyBorder="1" applyAlignment="1">
      <alignment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4" borderId="19" xfId="16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4" fillId="4" borderId="1" xfId="16" applyFill="1" applyBorder="1" applyAlignment="1">
      <alignment horizontal="center"/>
    </xf>
    <xf numFmtId="0" fontId="4" fillId="4" borderId="0" xfId="16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9" fontId="17" fillId="0" borderId="47" xfId="0" applyNumberFormat="1" applyFont="1" applyBorder="1" applyAlignment="1">
      <alignment horizontal="center" vertical="center"/>
    </xf>
    <xf numFmtId="179" fontId="17" fillId="0" borderId="8" xfId="0" applyNumberFormat="1" applyFont="1" applyBorder="1" applyAlignment="1">
      <alignment horizontal="center" vertical="center"/>
    </xf>
    <xf numFmtId="179" fontId="15" fillId="0" borderId="49" xfId="0" applyNumberFormat="1" applyFont="1" applyBorder="1" applyAlignment="1">
      <alignment horizontal="center" vertical="center"/>
    </xf>
    <xf numFmtId="179" fontId="15" fillId="0" borderId="56" xfId="0" applyNumberFormat="1" applyFont="1" applyBorder="1" applyAlignment="1">
      <alignment horizontal="center" vertical="center"/>
    </xf>
    <xf numFmtId="179" fontId="17" fillId="0" borderId="52" xfId="0" applyNumberFormat="1" applyFont="1" applyBorder="1" applyAlignment="1">
      <alignment horizontal="center" vertical="center"/>
    </xf>
    <xf numFmtId="179" fontId="17" fillId="0" borderId="57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0" fontId="17" fillId="0" borderId="58" xfId="0" applyNumberFormat="1" applyFont="1" applyBorder="1" applyAlignment="1">
      <alignment horizontal="center" vertical="center"/>
    </xf>
    <xf numFmtId="180" fontId="17" fillId="0" borderId="59" xfId="0" applyNumberFormat="1" applyFont="1" applyBorder="1" applyAlignment="1">
      <alignment horizontal="center" vertical="center"/>
    </xf>
    <xf numFmtId="180" fontId="17" fillId="0" borderId="60" xfId="0" applyNumberFormat="1" applyFont="1" applyBorder="1" applyAlignment="1">
      <alignment horizontal="center" vertical="center"/>
    </xf>
    <xf numFmtId="180" fontId="17" fillId="0" borderId="6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182" fontId="17" fillId="0" borderId="23" xfId="0" applyNumberFormat="1" applyFont="1" applyBorder="1" applyAlignment="1">
      <alignment horizontal="right"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178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179" fontId="15" fillId="0" borderId="17" xfId="0" applyNumberFormat="1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/>
    </xf>
    <xf numFmtId="179" fontId="15" fillId="0" borderId="24" xfId="0" applyNumberFormat="1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9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8" fillId="0" borderId="65" xfId="0" applyFont="1" applyBorder="1" applyAlignment="1">
      <alignment horizontal="distributed" vertical="center"/>
    </xf>
    <xf numFmtId="0" fontId="18" fillId="0" borderId="66" xfId="0" applyFont="1" applyBorder="1" applyAlignment="1">
      <alignment horizontal="distributed" vertical="center"/>
    </xf>
    <xf numFmtId="176" fontId="18" fillId="0" borderId="2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20" fillId="0" borderId="23" xfId="0" applyNumberFormat="1" applyFont="1" applyBorder="1" applyAlignment="1">
      <alignment horizontal="center" vertical="center"/>
    </xf>
    <xf numFmtId="179" fontId="16" fillId="0" borderId="17" xfId="0" applyNumberFormat="1" applyFont="1" applyBorder="1" applyAlignment="1">
      <alignment horizontal="center" vertical="center"/>
    </xf>
    <xf numFmtId="179" fontId="16" fillId="0" borderId="24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17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79" fontId="15" fillId="0" borderId="4" xfId="0" applyNumberFormat="1" applyFont="1" applyBorder="1" applyAlignment="1">
      <alignment horizontal="center" vertical="center"/>
    </xf>
    <xf numFmtId="179" fontId="15" fillId="0" borderId="7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 wrapText="1"/>
    </xf>
    <xf numFmtId="179" fontId="15" fillId="0" borderId="18" xfId="0" applyNumberFormat="1" applyFont="1" applyBorder="1" applyAlignment="1">
      <alignment horizontal="center" vertical="center" wrapText="1"/>
    </xf>
    <xf numFmtId="179" fontId="15" fillId="0" borderId="8" xfId="0" applyNumberFormat="1" applyFont="1" applyBorder="1" applyAlignment="1">
      <alignment horizontal="center" vertical="center" wrapText="1"/>
    </xf>
    <xf numFmtId="179" fontId="15" fillId="0" borderId="24" xfId="0" applyNumberFormat="1" applyFont="1" applyBorder="1" applyAlignment="1">
      <alignment horizontal="center" vertical="center" wrapText="1"/>
    </xf>
    <xf numFmtId="179" fontId="15" fillId="0" borderId="1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180" fontId="17" fillId="0" borderId="17" xfId="0" applyNumberFormat="1" applyFont="1" applyBorder="1" applyAlignment="1">
      <alignment horizontal="center" vertical="center"/>
    </xf>
    <xf numFmtId="180" fontId="17" fillId="0" borderId="27" xfId="0" applyNumberFormat="1" applyFont="1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0" fontId="17" fillId="0" borderId="24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17" fillId="0" borderId="24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80" fontId="17" fillId="0" borderId="63" xfId="0" applyNumberFormat="1" applyFont="1" applyBorder="1" applyAlignment="1">
      <alignment horizontal="center" vertical="center"/>
    </xf>
    <xf numFmtId="180" fontId="17" fillId="0" borderId="25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8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9" fontId="16" fillId="0" borderId="7" xfId="0" applyNumberFormat="1" applyFont="1" applyBorder="1" applyAlignment="1">
      <alignment horizontal="center" vertical="center" shrinkToFit="1"/>
    </xf>
    <xf numFmtId="179" fontId="16" fillId="0" borderId="17" xfId="0" applyNumberFormat="1" applyFont="1" applyBorder="1" applyAlignment="1">
      <alignment horizontal="center" vertical="center" shrinkToFit="1"/>
    </xf>
    <xf numFmtId="179" fontId="16" fillId="0" borderId="8" xfId="0" applyNumberFormat="1" applyFont="1" applyBorder="1" applyAlignment="1">
      <alignment horizontal="center" vertical="center" shrinkToFit="1"/>
    </xf>
    <xf numFmtId="179" fontId="16" fillId="0" borderId="24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9" fontId="12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8" fontId="12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/>
    </xf>
    <xf numFmtId="0" fontId="23" fillId="0" borderId="82" xfId="0" applyFont="1" applyBorder="1" applyAlignment="1">
      <alignment horizontal="left"/>
    </xf>
    <xf numFmtId="0" fontId="14" fillId="0" borderId="82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56" fontId="0" fillId="0" borderId="84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-erc.pref.kanagawa.jp/taiki/kyokudata.as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A61" sqref="A61:M61"/>
    </sheetView>
  </sheetViews>
  <sheetFormatPr defaultColWidth="9.00390625" defaultRowHeight="13.5"/>
  <cols>
    <col min="1" max="1" width="26.00390625" style="0" customWidth="1"/>
    <col min="2" max="2" width="7.00390625" style="0" customWidth="1"/>
    <col min="3" max="3" width="4.625" style="0" customWidth="1"/>
    <col min="4" max="4" width="7.25390625" style="0" customWidth="1"/>
    <col min="5" max="5" width="4.875" style="0" customWidth="1"/>
    <col min="6" max="7" width="5.375" style="0" customWidth="1"/>
    <col min="8" max="8" width="6.625" style="0" customWidth="1"/>
    <col min="9" max="9" width="5.75390625" style="0" customWidth="1"/>
    <col min="10" max="10" width="5.375" style="0" customWidth="1"/>
    <col min="11" max="11" width="5.00390625" style="0" customWidth="1"/>
    <col min="12" max="12" width="6.50390625" style="0" customWidth="1"/>
    <col min="13" max="13" width="7.50390625" style="0" customWidth="1"/>
    <col min="14" max="14" width="22.875" style="0" customWidth="1"/>
    <col min="15" max="16" width="1.25" style="0" customWidth="1"/>
    <col min="17" max="17" width="18.25390625" style="0" customWidth="1"/>
    <col min="19" max="19" width="12.875" style="0" customWidth="1"/>
    <col min="21" max="21" width="13.75390625" style="0" customWidth="1"/>
    <col min="22" max="22" width="11.625" style="0" customWidth="1"/>
  </cols>
  <sheetData>
    <row r="1" spans="1:14" ht="28.5" customHeight="1" thickBot="1">
      <c r="A1" s="5" t="s">
        <v>69</v>
      </c>
      <c r="B1" s="290"/>
      <c r="C1" s="290"/>
      <c r="D1" s="290"/>
      <c r="E1" s="290"/>
      <c r="F1" s="290"/>
      <c r="G1" s="290"/>
      <c r="H1" s="290"/>
      <c r="I1" s="292">
        <v>6</v>
      </c>
      <c r="J1" s="292"/>
      <c r="K1" s="293"/>
      <c r="L1" s="269" t="str">
        <f>IF(L2="","",(IF(L2=1,"藤沢市立",(IF(L2=2,"神奈川県立",(IF(L2=3,"私立","")))))))</f>
        <v>藤沢市立</v>
      </c>
      <c r="M1" s="270"/>
      <c r="N1" s="54" t="s">
        <v>180</v>
      </c>
    </row>
    <row r="2" spans="1:14" ht="20.25" customHeight="1" thickBot="1">
      <c r="A2" s="5" t="s">
        <v>91</v>
      </c>
      <c r="B2" s="250"/>
      <c r="C2" s="250"/>
      <c r="D2" s="250"/>
      <c r="E2" s="250"/>
      <c r="F2" s="250"/>
      <c r="G2" s="250"/>
      <c r="H2" s="291"/>
      <c r="I2" s="277" t="s">
        <v>183</v>
      </c>
      <c r="J2" s="278"/>
      <c r="K2" s="278"/>
      <c r="L2" s="275">
        <v>1</v>
      </c>
      <c r="M2" s="276"/>
      <c r="N2" s="55" t="s">
        <v>181</v>
      </c>
    </row>
    <row r="3" spans="1:14" ht="18.75" customHeight="1">
      <c r="A3" s="5" t="s">
        <v>92</v>
      </c>
      <c r="B3" s="291"/>
      <c r="C3" s="227"/>
      <c r="D3" s="228"/>
      <c r="E3" s="250"/>
      <c r="F3" s="250"/>
      <c r="G3" s="250"/>
      <c r="H3" s="250"/>
      <c r="I3" s="287"/>
      <c r="J3" s="287"/>
      <c r="K3" s="287"/>
      <c r="L3" s="287"/>
      <c r="M3" s="288"/>
      <c r="N3" s="50" t="s">
        <v>182</v>
      </c>
    </row>
    <row r="4" spans="1:14" ht="17.25" customHeight="1">
      <c r="A4" s="7" t="s">
        <v>93</v>
      </c>
      <c r="B4" s="294"/>
      <c r="C4" s="295"/>
      <c r="D4" s="8" t="s">
        <v>3</v>
      </c>
      <c r="E4" s="296"/>
      <c r="F4" s="296"/>
      <c r="G4" s="10" t="s">
        <v>4</v>
      </c>
      <c r="N4" t="s">
        <v>293</v>
      </c>
    </row>
    <row r="5" spans="1:13" ht="17.25" customHeight="1" thickBot="1">
      <c r="A5" s="20" t="s">
        <v>111</v>
      </c>
      <c r="B5" s="279" t="s">
        <v>8</v>
      </c>
      <c r="C5" s="279"/>
      <c r="D5" s="280"/>
      <c r="E5" s="280"/>
      <c r="F5" s="33" t="s">
        <v>46</v>
      </c>
      <c r="G5" s="280"/>
      <c r="H5" s="280"/>
      <c r="I5" s="34" t="s">
        <v>30</v>
      </c>
      <c r="J5" s="35"/>
      <c r="K5" s="34" t="s">
        <v>47</v>
      </c>
      <c r="L5" s="43" t="str">
        <f>IF(ﾎ!A19=100," ",ﾎ!A19)</f>
        <v> </v>
      </c>
      <c r="M5" s="34" t="s">
        <v>154</v>
      </c>
    </row>
    <row r="6" spans="1:13" ht="17.25" customHeight="1" thickTop="1">
      <c r="A6" s="20"/>
      <c r="B6" s="284" t="s">
        <v>130</v>
      </c>
      <c r="C6" s="197"/>
      <c r="D6" s="197"/>
      <c r="E6" s="285"/>
      <c r="F6" s="284" t="s">
        <v>131</v>
      </c>
      <c r="G6" s="197"/>
      <c r="H6" s="197"/>
      <c r="I6" s="285"/>
      <c r="J6" s="197" t="s">
        <v>132</v>
      </c>
      <c r="K6" s="197"/>
      <c r="L6" s="197"/>
      <c r="M6" s="286"/>
    </row>
    <row r="7" spans="1:13" ht="25.5" customHeight="1">
      <c r="A7" s="21" t="s">
        <v>100</v>
      </c>
      <c r="B7" s="282"/>
      <c r="C7" s="274"/>
      <c r="D7" s="274"/>
      <c r="E7" s="283"/>
      <c r="F7" s="282"/>
      <c r="G7" s="274"/>
      <c r="H7" s="274"/>
      <c r="I7" s="283"/>
      <c r="J7" s="274"/>
      <c r="K7" s="274"/>
      <c r="L7" s="274"/>
      <c r="M7" s="226"/>
    </row>
    <row r="8" spans="1:13" ht="25.5" customHeight="1">
      <c r="A8" s="21" t="s">
        <v>133</v>
      </c>
      <c r="B8" s="281"/>
      <c r="C8" s="273"/>
      <c r="D8" s="16"/>
      <c r="E8" s="27" t="s">
        <v>10</v>
      </c>
      <c r="F8" s="281"/>
      <c r="G8" s="273"/>
      <c r="H8" s="16"/>
      <c r="I8" s="27" t="s">
        <v>10</v>
      </c>
      <c r="J8" s="272"/>
      <c r="K8" s="273"/>
      <c r="L8" s="16"/>
      <c r="M8" s="15" t="s">
        <v>10</v>
      </c>
    </row>
    <row r="9" spans="1:13" ht="18" customHeight="1">
      <c r="A9" s="22" t="s">
        <v>12</v>
      </c>
      <c r="B9" s="261"/>
      <c r="C9" s="271"/>
      <c r="D9" s="224">
        <f>IF(B9="","",(IF(B9=1,"木造",(IF(B9=2,"鉄筋",(IF(B9=3,"プレハブ","")))))))</f>
      </c>
      <c r="E9" s="225"/>
      <c r="F9" s="261"/>
      <c r="G9" s="271"/>
      <c r="H9" s="224">
        <f>IF(F9="","",(IF(F9=1,"木造",(IF(F9=2,"鉄筋",(IF(F9=3,"プレハブ","")))))))</f>
      </c>
      <c r="I9" s="225"/>
      <c r="J9" s="226"/>
      <c r="K9" s="271"/>
      <c r="L9" s="224">
        <f>IF(J9="","",(IF(J9=1,"木造",(IF(J9=2,"鉄筋",(IF(J9=3,"プレハブ","")))))))</f>
      </c>
      <c r="M9" s="224"/>
    </row>
    <row r="10" spans="1:13" ht="12.75" customHeight="1">
      <c r="A10" s="11" t="s">
        <v>101</v>
      </c>
      <c r="B10" s="261"/>
      <c r="C10" s="271"/>
      <c r="D10" s="224"/>
      <c r="E10" s="225"/>
      <c r="F10" s="261"/>
      <c r="G10" s="271"/>
      <c r="H10" s="224"/>
      <c r="I10" s="225"/>
      <c r="J10" s="226"/>
      <c r="K10" s="271"/>
      <c r="L10" s="224"/>
      <c r="M10" s="224"/>
    </row>
    <row r="11" spans="1:13" ht="12" customHeight="1">
      <c r="A11" s="11" t="s">
        <v>102</v>
      </c>
      <c r="B11" s="261"/>
      <c r="C11" s="271"/>
      <c r="D11" s="224"/>
      <c r="E11" s="225"/>
      <c r="F11" s="261"/>
      <c r="G11" s="271"/>
      <c r="H11" s="224"/>
      <c r="I11" s="225"/>
      <c r="J11" s="226"/>
      <c r="K11" s="271"/>
      <c r="L11" s="224"/>
      <c r="M11" s="224"/>
    </row>
    <row r="12" spans="1:25" ht="11.25" customHeight="1">
      <c r="A12" s="23" t="s">
        <v>103</v>
      </c>
      <c r="B12" s="261"/>
      <c r="C12" s="271"/>
      <c r="D12" s="224"/>
      <c r="E12" s="225"/>
      <c r="F12" s="261"/>
      <c r="G12" s="271"/>
      <c r="H12" s="224"/>
      <c r="I12" s="225"/>
      <c r="J12" s="226"/>
      <c r="K12" s="271"/>
      <c r="L12" s="224"/>
      <c r="M12" s="224"/>
      <c r="R12" s="166"/>
      <c r="S12" s="166"/>
      <c r="T12" s="166"/>
      <c r="U12" s="166"/>
      <c r="V12" s="166"/>
      <c r="W12" s="166"/>
      <c r="X12" s="166"/>
      <c r="Y12" s="166"/>
    </row>
    <row r="13" spans="1:25" ht="19.5" customHeight="1">
      <c r="A13" s="20" t="s">
        <v>74</v>
      </c>
      <c r="B13" s="28"/>
      <c r="C13" s="5" t="s">
        <v>6</v>
      </c>
      <c r="D13" s="19"/>
      <c r="E13" s="29" t="s">
        <v>7</v>
      </c>
      <c r="F13" s="28"/>
      <c r="G13" s="5" t="s">
        <v>6</v>
      </c>
      <c r="H13" s="19"/>
      <c r="I13" s="29" t="s">
        <v>7</v>
      </c>
      <c r="J13" s="25"/>
      <c r="K13" s="5" t="s">
        <v>166</v>
      </c>
      <c r="L13" s="19"/>
      <c r="M13" s="5" t="s">
        <v>7</v>
      </c>
      <c r="R13" s="166"/>
      <c r="S13" s="166"/>
      <c r="T13" s="166"/>
      <c r="U13" s="166"/>
      <c r="V13" s="166"/>
      <c r="W13" s="166"/>
      <c r="X13" s="166"/>
      <c r="Y13" s="166"/>
    </row>
    <row r="14" spans="1:25" ht="16.5" customHeight="1">
      <c r="A14" s="22" t="s">
        <v>94</v>
      </c>
      <c r="B14" s="261"/>
      <c r="C14" s="271"/>
      <c r="D14" s="224">
        <f>IF(B14="","",(IF(B14=1,"快晴",(IF(B14=2,"晴れ",(IF(B14=3,"曇り",(IF(B14=4,"雨",(IF(B14=5,"雪","")))))))))))</f>
      </c>
      <c r="E14" s="225"/>
      <c r="F14" s="261"/>
      <c r="G14" s="271"/>
      <c r="H14" s="224">
        <f>IF(F14="","",(IF(F14=1,"快晴",(IF(F14=2,"晴れ",(IF(F14=3,"曇り",(IF(F14=4,"雨",(IF(F14=5,"雪","")))))))))))</f>
      </c>
      <c r="I14" s="225"/>
      <c r="J14" s="226"/>
      <c r="K14" s="271"/>
      <c r="L14" s="224">
        <f>IF(J14="","",(IF(J14=1,"快晴",(IF(J14=2,"晴れ",(IF(J14=3,"曇り",(IF(J14=4,"雨",(IF(J14=5,"雪","")))))))))))</f>
      </c>
      <c r="M14" s="225"/>
      <c r="R14" s="166"/>
      <c r="S14" s="166"/>
      <c r="T14" s="166"/>
      <c r="U14" s="166"/>
      <c r="V14" s="166"/>
      <c r="W14" s="166"/>
      <c r="X14" s="166"/>
      <c r="Y14" s="166"/>
    </row>
    <row r="15" spans="1:25" ht="13.5">
      <c r="A15" s="11" t="s">
        <v>95</v>
      </c>
      <c r="B15" s="261"/>
      <c r="C15" s="271"/>
      <c r="D15" s="224"/>
      <c r="E15" s="225"/>
      <c r="F15" s="261"/>
      <c r="G15" s="271"/>
      <c r="H15" s="224"/>
      <c r="I15" s="225"/>
      <c r="J15" s="226"/>
      <c r="K15" s="271"/>
      <c r="L15" s="224"/>
      <c r="M15" s="225"/>
      <c r="R15" s="166"/>
      <c r="S15" s="166"/>
      <c r="T15" s="166"/>
      <c r="U15" s="166"/>
      <c r="V15" s="166"/>
      <c r="W15" s="166"/>
      <c r="X15" s="166"/>
      <c r="Y15" s="166"/>
    </row>
    <row r="16" spans="1:25" ht="13.5">
      <c r="A16" s="11" t="s">
        <v>96</v>
      </c>
      <c r="B16" s="261"/>
      <c r="C16" s="271"/>
      <c r="D16" s="224"/>
      <c r="E16" s="225"/>
      <c r="F16" s="261"/>
      <c r="G16" s="271"/>
      <c r="H16" s="224"/>
      <c r="I16" s="225"/>
      <c r="J16" s="226"/>
      <c r="K16" s="271"/>
      <c r="L16" s="224"/>
      <c r="M16" s="225"/>
      <c r="R16" s="166"/>
      <c r="S16" s="166"/>
      <c r="T16" s="166"/>
      <c r="U16" s="166"/>
      <c r="V16" s="166"/>
      <c r="W16" s="166"/>
      <c r="X16" s="166"/>
      <c r="Y16" s="166"/>
    </row>
    <row r="17" spans="1:25" ht="13.5">
      <c r="A17" s="11" t="s">
        <v>97</v>
      </c>
      <c r="B17" s="261"/>
      <c r="C17" s="271"/>
      <c r="D17" s="224"/>
      <c r="E17" s="225"/>
      <c r="F17" s="261"/>
      <c r="G17" s="271"/>
      <c r="H17" s="224"/>
      <c r="I17" s="225"/>
      <c r="J17" s="226"/>
      <c r="K17" s="271"/>
      <c r="L17" s="224"/>
      <c r="M17" s="225"/>
      <c r="R17" s="166"/>
      <c r="S17" s="166"/>
      <c r="T17" s="166"/>
      <c r="U17" s="166"/>
      <c r="V17" s="166"/>
      <c r="W17" s="166"/>
      <c r="X17" s="166"/>
      <c r="Y17" s="166"/>
    </row>
    <row r="18" spans="1:25" ht="13.5">
      <c r="A18" s="11" t="s">
        <v>98</v>
      </c>
      <c r="B18" s="261"/>
      <c r="C18" s="271"/>
      <c r="D18" s="224"/>
      <c r="E18" s="225"/>
      <c r="F18" s="261"/>
      <c r="G18" s="271"/>
      <c r="H18" s="224"/>
      <c r="I18" s="225"/>
      <c r="J18" s="226"/>
      <c r="K18" s="271"/>
      <c r="L18" s="224"/>
      <c r="M18" s="225"/>
      <c r="R18" s="166"/>
      <c r="S18" s="166"/>
      <c r="T18" s="166"/>
      <c r="U18" s="166"/>
      <c r="V18" s="166"/>
      <c r="W18" s="166"/>
      <c r="X18" s="166"/>
      <c r="Y18" s="166"/>
    </row>
    <row r="19" spans="1:25" ht="13.5">
      <c r="A19" s="23" t="s">
        <v>99</v>
      </c>
      <c r="B19" s="261"/>
      <c r="C19" s="271"/>
      <c r="D19" s="224"/>
      <c r="E19" s="225"/>
      <c r="F19" s="261"/>
      <c r="G19" s="271"/>
      <c r="H19" s="224"/>
      <c r="I19" s="225"/>
      <c r="J19" s="226"/>
      <c r="K19" s="271"/>
      <c r="L19" s="224"/>
      <c r="M19" s="225"/>
      <c r="R19" s="166"/>
      <c r="S19" s="166"/>
      <c r="T19" s="166"/>
      <c r="U19" s="166"/>
      <c r="V19" s="166"/>
      <c r="W19" s="166"/>
      <c r="X19" s="166"/>
      <c r="Y19" s="166"/>
    </row>
    <row r="20" spans="1:13" ht="13.5">
      <c r="A20" s="22" t="s">
        <v>104</v>
      </c>
      <c r="B20" s="261"/>
      <c r="C20" s="271"/>
      <c r="D20" s="224">
        <f>IF(B20="","",(IF(B20=1,"板",(IF(B20=2,"コンクリート",(IF(B20=3,"プラスチック",(IF(B20=4,"カーペット","")))))))))</f>
      </c>
      <c r="E20" s="225"/>
      <c r="F20" s="261"/>
      <c r="G20" s="271"/>
      <c r="H20" s="224">
        <f>IF(F20="","",(IF(F20=1,"板",(IF(F20=2,"コンクリート",(IF(F20=3,"プラスチック",(IF(F20=4,"カーペット","")))))))))</f>
      </c>
      <c r="I20" s="225"/>
      <c r="J20" s="226"/>
      <c r="K20" s="271"/>
      <c r="L20" s="224">
        <f>IF(J20="","",(IF(J20=1,"板",(IF(J20=2,"コンクリート",(IF(J20=3,"プラスチック",(IF(J20=4,"カーペット","")))))))))</f>
      </c>
      <c r="M20" s="225"/>
    </row>
    <row r="21" spans="1:13" ht="13.5">
      <c r="A21" s="11" t="s">
        <v>105</v>
      </c>
      <c r="B21" s="261"/>
      <c r="C21" s="271"/>
      <c r="D21" s="224"/>
      <c r="E21" s="225"/>
      <c r="F21" s="261"/>
      <c r="G21" s="271"/>
      <c r="H21" s="224"/>
      <c r="I21" s="225"/>
      <c r="J21" s="226"/>
      <c r="K21" s="271"/>
      <c r="L21" s="224"/>
      <c r="M21" s="225"/>
    </row>
    <row r="22" spans="1:13" ht="13.5">
      <c r="A22" s="11" t="s">
        <v>106</v>
      </c>
      <c r="B22" s="261"/>
      <c r="C22" s="271"/>
      <c r="D22" s="224"/>
      <c r="E22" s="225"/>
      <c r="F22" s="261"/>
      <c r="G22" s="271"/>
      <c r="H22" s="224"/>
      <c r="I22" s="225"/>
      <c r="J22" s="226"/>
      <c r="K22" s="271"/>
      <c r="L22" s="224"/>
      <c r="M22" s="225"/>
    </row>
    <row r="23" spans="1:22" ht="13.5">
      <c r="A23" s="11" t="s">
        <v>107</v>
      </c>
      <c r="B23" s="261"/>
      <c r="C23" s="271"/>
      <c r="D23" s="224"/>
      <c r="E23" s="225"/>
      <c r="F23" s="261"/>
      <c r="G23" s="271"/>
      <c r="H23" s="224"/>
      <c r="I23" s="225"/>
      <c r="J23" s="226"/>
      <c r="K23" s="271"/>
      <c r="L23" s="224"/>
      <c r="M23" s="225"/>
      <c r="Q23" s="166"/>
      <c r="R23" s="166"/>
      <c r="S23" s="166"/>
      <c r="T23" s="166"/>
      <c r="U23" s="166"/>
      <c r="V23" s="166"/>
    </row>
    <row r="24" spans="1:22" ht="13.5">
      <c r="A24" s="23" t="s">
        <v>108</v>
      </c>
      <c r="B24" s="261"/>
      <c r="C24" s="271"/>
      <c r="D24" s="224"/>
      <c r="E24" s="225"/>
      <c r="F24" s="261"/>
      <c r="G24" s="271"/>
      <c r="H24" s="224"/>
      <c r="I24" s="225"/>
      <c r="J24" s="226"/>
      <c r="K24" s="271"/>
      <c r="L24" s="224"/>
      <c r="M24" s="225"/>
      <c r="Q24" s="166"/>
      <c r="R24" s="166"/>
      <c r="S24" s="166"/>
      <c r="T24" s="166"/>
      <c r="U24" s="166"/>
      <c r="V24" s="166"/>
    </row>
    <row r="25" spans="1:22" ht="13.5">
      <c r="A25" s="20" t="s">
        <v>109</v>
      </c>
      <c r="B25" s="28"/>
      <c r="C25" s="5" t="s">
        <v>2</v>
      </c>
      <c r="D25" s="19"/>
      <c r="E25" s="29" t="s">
        <v>110</v>
      </c>
      <c r="F25" s="28"/>
      <c r="G25" s="5" t="s">
        <v>2</v>
      </c>
      <c r="H25" s="19"/>
      <c r="I25" s="29" t="s">
        <v>110</v>
      </c>
      <c r="J25" s="25"/>
      <c r="K25" s="5" t="s">
        <v>2</v>
      </c>
      <c r="L25" s="19"/>
      <c r="M25" s="5" t="s">
        <v>110</v>
      </c>
      <c r="Q25" s="166"/>
      <c r="R25" s="166"/>
      <c r="S25" s="166"/>
      <c r="T25" s="166"/>
      <c r="U25" s="166"/>
      <c r="V25" s="166"/>
    </row>
    <row r="26" spans="1:22" ht="13.5">
      <c r="A26" s="22" t="s">
        <v>112</v>
      </c>
      <c r="B26" s="26" t="s">
        <v>114</v>
      </c>
      <c r="C26" s="6" t="s">
        <v>115</v>
      </c>
      <c r="D26" s="6" t="s">
        <v>116</v>
      </c>
      <c r="E26" s="31" t="s">
        <v>77</v>
      </c>
      <c r="F26" s="26" t="s">
        <v>114</v>
      </c>
      <c r="G26" s="6" t="s">
        <v>115</v>
      </c>
      <c r="H26" s="6" t="s">
        <v>116</v>
      </c>
      <c r="I26" s="31" t="s">
        <v>77</v>
      </c>
      <c r="J26" s="9" t="s">
        <v>114</v>
      </c>
      <c r="K26" s="6" t="s">
        <v>115</v>
      </c>
      <c r="L26" s="6" t="s">
        <v>116</v>
      </c>
      <c r="M26" s="6" t="s">
        <v>77</v>
      </c>
      <c r="Q26" s="166"/>
      <c r="R26" s="166"/>
      <c r="S26" s="166"/>
      <c r="T26" s="166"/>
      <c r="U26" s="166"/>
      <c r="V26" s="166"/>
    </row>
    <row r="27" spans="1:22" ht="13.5">
      <c r="A27" s="23" t="s">
        <v>113</v>
      </c>
      <c r="B27" s="30"/>
      <c r="C27" s="17"/>
      <c r="D27" s="17"/>
      <c r="E27" s="36">
        <f>B27*C27*D27</f>
        <v>0</v>
      </c>
      <c r="F27" s="30"/>
      <c r="G27" s="17"/>
      <c r="H27" s="17"/>
      <c r="I27" s="36">
        <f>F27*G27*H27</f>
        <v>0</v>
      </c>
      <c r="J27" s="18"/>
      <c r="K27" s="17"/>
      <c r="L27" s="17"/>
      <c r="M27" s="36">
        <f>J27*K27*L27</f>
        <v>0</v>
      </c>
      <c r="Q27" s="166"/>
      <c r="R27" s="166"/>
      <c r="S27" s="166"/>
      <c r="T27" s="166"/>
      <c r="U27" s="166"/>
      <c r="V27" s="166"/>
    </row>
    <row r="28" spans="1:22" ht="18.75" customHeight="1">
      <c r="A28" s="20" t="s">
        <v>117</v>
      </c>
      <c r="B28" s="249"/>
      <c r="C28" s="250"/>
      <c r="D28" s="250"/>
      <c r="E28" s="260"/>
      <c r="F28" s="257"/>
      <c r="G28" s="227"/>
      <c r="H28" s="227"/>
      <c r="I28" s="262"/>
      <c r="J28" s="227"/>
      <c r="K28" s="227"/>
      <c r="L28" s="227"/>
      <c r="M28" s="228"/>
      <c r="Q28" s="166"/>
      <c r="R28" s="166"/>
      <c r="S28" s="166"/>
      <c r="T28" s="166"/>
      <c r="U28" s="166"/>
      <c r="V28" s="166"/>
    </row>
    <row r="29" spans="1:22" ht="18" customHeight="1">
      <c r="A29" s="20" t="s">
        <v>292</v>
      </c>
      <c r="B29" s="249"/>
      <c r="C29" s="250"/>
      <c r="D29" s="250"/>
      <c r="E29" s="260"/>
      <c r="F29" s="257"/>
      <c r="G29" s="227"/>
      <c r="H29" s="227"/>
      <c r="I29" s="262"/>
      <c r="J29" s="227"/>
      <c r="K29" s="227"/>
      <c r="L29" s="227"/>
      <c r="M29" s="228"/>
      <c r="Q29" s="166"/>
      <c r="R29" s="166"/>
      <c r="S29" s="166"/>
      <c r="T29" s="166"/>
      <c r="U29" s="166"/>
      <c r="V29" s="166"/>
    </row>
    <row r="30" spans="1:22" ht="18" customHeight="1">
      <c r="A30" s="45" t="s">
        <v>156</v>
      </c>
      <c r="B30" s="266"/>
      <c r="C30" s="232">
        <f>IF(B30="","",(IF(B30=1,"強制換気",(IF(B30=2,"自然換気")))))</f>
      </c>
      <c r="D30" s="233"/>
      <c r="E30" s="251"/>
      <c r="F30" s="254"/>
      <c r="G30" s="232">
        <f>IF(F30="","",(IF(F30=1,"強制換気",(IF(F30=2,"自然換気")))))</f>
      </c>
      <c r="H30" s="233"/>
      <c r="I30" s="251"/>
      <c r="J30" s="254"/>
      <c r="K30" s="232">
        <f>IF(J30="","",(IF(J30=1,"強制換気",(IF(J30=2,"自然換気")))))</f>
      </c>
      <c r="L30" s="233"/>
      <c r="M30" s="234"/>
      <c r="Q30" s="166"/>
      <c r="R30" s="166"/>
      <c r="S30" s="166"/>
      <c r="T30" s="166"/>
      <c r="U30" s="166"/>
      <c r="V30" s="166"/>
    </row>
    <row r="31" spans="1:13" ht="18" customHeight="1">
      <c r="A31" s="46" t="s">
        <v>159</v>
      </c>
      <c r="B31" s="267"/>
      <c r="C31" s="235"/>
      <c r="D31" s="222"/>
      <c r="E31" s="252"/>
      <c r="F31" s="255"/>
      <c r="G31" s="235"/>
      <c r="H31" s="222"/>
      <c r="I31" s="252"/>
      <c r="J31" s="255"/>
      <c r="K31" s="235"/>
      <c r="L31" s="222"/>
      <c r="M31" s="221"/>
    </row>
    <row r="32" spans="1:13" ht="18" customHeight="1">
      <c r="A32" s="47" t="s">
        <v>160</v>
      </c>
      <c r="B32" s="268"/>
      <c r="C32" s="220"/>
      <c r="D32" s="216"/>
      <c r="E32" s="253"/>
      <c r="F32" s="256"/>
      <c r="G32" s="220"/>
      <c r="H32" s="216"/>
      <c r="I32" s="253"/>
      <c r="J32" s="256"/>
      <c r="K32" s="220"/>
      <c r="L32" s="216"/>
      <c r="M32" s="217"/>
    </row>
    <row r="33" spans="1:13" ht="13.5">
      <c r="A33" s="22" t="s">
        <v>26</v>
      </c>
      <c r="B33" s="261"/>
      <c r="C33" s="218">
        <f>IF(B33="","",(IF(B33=1,"石油ストーブ",(IF(B33=2,"ファンヒーター",(IF(B33=3,"スチーム暖房",(IF(B33=4,"エアコン","")))))))))</f>
      </c>
      <c r="D33" s="219"/>
      <c r="E33" s="263"/>
      <c r="F33" s="266"/>
      <c r="G33" s="218">
        <f>IF(F33="","",(IF(F33=1,"石油ストーブ",(IF(F33=2,"ファンヒーター",(IF(F33=3,"スチーム暖房",(IF(F33=4,"エアコン","")))))))))</f>
      </c>
      <c r="H33" s="219"/>
      <c r="I33" s="263"/>
      <c r="J33" s="229"/>
      <c r="K33" s="218">
        <f>IF(J33="","",(IF(J33=1,"石油ストーブ",(IF(J33=2,"ファンヒーター",(IF(J33=3,"スチーム暖房",(IF(J33=4,"エアコン","")))))))))</f>
      </c>
      <c r="L33" s="219"/>
      <c r="M33" s="214"/>
    </row>
    <row r="34" spans="1:13" ht="13.5">
      <c r="A34" s="11" t="s">
        <v>118</v>
      </c>
      <c r="B34" s="261"/>
      <c r="C34" s="215"/>
      <c r="D34" s="206"/>
      <c r="E34" s="264"/>
      <c r="F34" s="267"/>
      <c r="G34" s="215"/>
      <c r="H34" s="206"/>
      <c r="I34" s="264"/>
      <c r="J34" s="230"/>
      <c r="K34" s="215"/>
      <c r="L34" s="206"/>
      <c r="M34" s="207"/>
    </row>
    <row r="35" spans="1:13" ht="13.5">
      <c r="A35" s="11" t="s">
        <v>119</v>
      </c>
      <c r="B35" s="261"/>
      <c r="C35" s="215"/>
      <c r="D35" s="206"/>
      <c r="E35" s="264"/>
      <c r="F35" s="267"/>
      <c r="G35" s="215"/>
      <c r="H35" s="206"/>
      <c r="I35" s="264"/>
      <c r="J35" s="230"/>
      <c r="K35" s="215"/>
      <c r="L35" s="206"/>
      <c r="M35" s="207"/>
    </row>
    <row r="36" spans="1:13" ht="13.5">
      <c r="A36" s="11" t="s">
        <v>120</v>
      </c>
      <c r="B36" s="261"/>
      <c r="C36" s="215"/>
      <c r="D36" s="206"/>
      <c r="E36" s="264"/>
      <c r="F36" s="267"/>
      <c r="G36" s="215"/>
      <c r="H36" s="206"/>
      <c r="I36" s="264"/>
      <c r="J36" s="230"/>
      <c r="K36" s="215"/>
      <c r="L36" s="206"/>
      <c r="M36" s="207"/>
    </row>
    <row r="37" spans="1:13" ht="13.5">
      <c r="A37" s="23" t="s">
        <v>121</v>
      </c>
      <c r="B37" s="261"/>
      <c r="C37" s="208"/>
      <c r="D37" s="209"/>
      <c r="E37" s="265"/>
      <c r="F37" s="268"/>
      <c r="G37" s="208"/>
      <c r="H37" s="209"/>
      <c r="I37" s="265"/>
      <c r="J37" s="231"/>
      <c r="K37" s="208"/>
      <c r="L37" s="209"/>
      <c r="M37" s="210"/>
    </row>
    <row r="38" spans="1:13" ht="13.5">
      <c r="A38" s="38" t="s">
        <v>253</v>
      </c>
      <c r="B38" s="261"/>
      <c r="C38" s="224">
        <f>IF(B38="","",(IF(B38=1,"有り","無し")))</f>
      </c>
      <c r="D38" s="224"/>
      <c r="E38" s="225"/>
      <c r="F38" s="261"/>
      <c r="G38" s="224">
        <f>IF(F38="","",(IF(F38=1,"有り","無し")))</f>
      </c>
      <c r="H38" s="224"/>
      <c r="I38" s="225"/>
      <c r="J38" s="226"/>
      <c r="K38" s="224">
        <f>IF(J38="","",(IF(J38=1,"有り","無し")))</f>
      </c>
      <c r="L38" s="224"/>
      <c r="M38" s="225"/>
    </row>
    <row r="39" spans="1:13" ht="13.5">
      <c r="A39" s="24" t="s">
        <v>122</v>
      </c>
      <c r="B39" s="261"/>
      <c r="C39" s="224"/>
      <c r="D39" s="224"/>
      <c r="E39" s="225"/>
      <c r="F39" s="261"/>
      <c r="G39" s="224"/>
      <c r="H39" s="224"/>
      <c r="I39" s="225"/>
      <c r="J39" s="226"/>
      <c r="K39" s="224"/>
      <c r="L39" s="224"/>
      <c r="M39" s="225"/>
    </row>
    <row r="40" spans="1:13" ht="20.25" customHeight="1">
      <c r="A40" s="169" t="s">
        <v>263</v>
      </c>
      <c r="B40" s="161"/>
      <c r="C40" s="162">
        <f>IF(B40="","",(IF(B40=1,"有り","無し")))</f>
      </c>
      <c r="D40" s="162"/>
      <c r="E40" s="163"/>
      <c r="F40" s="161"/>
      <c r="G40" s="162">
        <f>IF(F40="","",(IF(F40=1,"有り","無し")))</f>
      </c>
      <c r="H40" s="162"/>
      <c r="I40" s="163"/>
      <c r="J40" s="161"/>
      <c r="K40" s="162"/>
      <c r="L40" s="162"/>
      <c r="M40" s="162"/>
    </row>
    <row r="41" spans="1:13" ht="18" customHeight="1">
      <c r="A41" s="169" t="s">
        <v>262</v>
      </c>
      <c r="B41" s="161"/>
      <c r="C41" s="162"/>
      <c r="D41" s="162"/>
      <c r="E41" s="163"/>
      <c r="F41" s="161"/>
      <c r="G41" s="162"/>
      <c r="H41" s="162"/>
      <c r="I41" s="163"/>
      <c r="J41" s="164"/>
      <c r="K41" s="162"/>
      <c r="L41" s="162"/>
      <c r="M41" s="162"/>
    </row>
    <row r="42" spans="1:13" ht="13.5">
      <c r="A42" s="258" t="s">
        <v>22</v>
      </c>
      <c r="B42" s="32" t="s">
        <v>123</v>
      </c>
      <c r="C42" s="5" t="s">
        <v>124</v>
      </c>
      <c r="D42" s="5" t="s">
        <v>23</v>
      </c>
      <c r="E42" s="29" t="s">
        <v>125</v>
      </c>
      <c r="F42" s="32" t="str">
        <f>B42</f>
        <v>生徒</v>
      </c>
      <c r="G42" s="5" t="str">
        <f>C42</f>
        <v>教員</v>
      </c>
      <c r="H42" s="5" t="str">
        <f>D42</f>
        <v>測定者</v>
      </c>
      <c r="I42" s="29" t="str">
        <f>E42</f>
        <v>合計</v>
      </c>
      <c r="J42" s="13" t="str">
        <f>B42</f>
        <v>生徒</v>
      </c>
      <c r="K42" s="5" t="str">
        <f>C42</f>
        <v>教員</v>
      </c>
      <c r="L42" s="5" t="str">
        <f>D42</f>
        <v>測定者</v>
      </c>
      <c r="M42" s="5" t="str">
        <f>F42</f>
        <v>生徒</v>
      </c>
    </row>
    <row r="43" spans="1:13" ht="18.75" customHeight="1">
      <c r="A43" s="259"/>
      <c r="B43" s="28"/>
      <c r="C43" s="19"/>
      <c r="D43" s="19"/>
      <c r="E43" s="37">
        <f>B43+C43+D43</f>
        <v>0</v>
      </c>
      <c r="F43" s="28"/>
      <c r="G43" s="19"/>
      <c r="H43" s="19"/>
      <c r="I43" s="37">
        <f>F43+G43+H43</f>
        <v>0</v>
      </c>
      <c r="J43" s="25"/>
      <c r="K43" s="19"/>
      <c r="L43" s="19"/>
      <c r="M43" s="37">
        <f>J43+K43+L43</f>
        <v>0</v>
      </c>
    </row>
    <row r="44" spans="1:13" ht="31.5" customHeight="1">
      <c r="A44" s="39" t="s">
        <v>135</v>
      </c>
      <c r="B44" s="249"/>
      <c r="C44" s="250"/>
      <c r="D44" s="250"/>
      <c r="E44" s="260"/>
      <c r="F44" s="249"/>
      <c r="G44" s="250"/>
      <c r="H44" s="250"/>
      <c r="I44" s="260"/>
      <c r="J44" s="228"/>
      <c r="K44" s="250"/>
      <c r="L44" s="250"/>
      <c r="M44" s="250"/>
    </row>
    <row r="45" spans="1:14" ht="15" customHeight="1">
      <c r="A45" s="247" t="s">
        <v>126</v>
      </c>
      <c r="B45" s="32" t="s">
        <v>29</v>
      </c>
      <c r="C45" s="5" t="s">
        <v>83</v>
      </c>
      <c r="D45" s="5" t="s">
        <v>47</v>
      </c>
      <c r="E45" s="29"/>
      <c r="F45" s="32" t="str">
        <f>B45</f>
        <v>乾球</v>
      </c>
      <c r="G45" s="5" t="str">
        <f>C45</f>
        <v>湿球</v>
      </c>
      <c r="H45" s="5" t="str">
        <f>D45</f>
        <v>湿度</v>
      </c>
      <c r="I45" s="29"/>
      <c r="J45" s="13" t="str">
        <f>B45</f>
        <v>乾球</v>
      </c>
      <c r="K45" s="5" t="str">
        <f>C45</f>
        <v>湿球</v>
      </c>
      <c r="L45" s="5" t="str">
        <f>D45</f>
        <v>湿度</v>
      </c>
      <c r="M45" s="5"/>
      <c r="N45" t="s">
        <v>286</v>
      </c>
    </row>
    <row r="46" spans="1:14" ht="24" customHeight="1">
      <c r="A46" s="248"/>
      <c r="B46" s="28"/>
      <c r="C46" s="19"/>
      <c r="D46" s="192" t="str">
        <f>IF('ｷ1'!A19=100," ",'ｷ1'!A19)</f>
        <v> </v>
      </c>
      <c r="E46" s="29" t="s">
        <v>154</v>
      </c>
      <c r="F46" s="28"/>
      <c r="G46" s="19"/>
      <c r="H46" s="192" t="str">
        <f>IF('ｷ2'!A19=100," ",'ｷ2'!A19)</f>
        <v> </v>
      </c>
      <c r="I46" s="29" t="s">
        <v>154</v>
      </c>
      <c r="J46" s="25"/>
      <c r="K46" s="19"/>
      <c r="L46" s="192" t="str">
        <f>IF('ｷ3'!A19=100," ",'ｷ3'!A19)</f>
        <v> </v>
      </c>
      <c r="M46" s="5" t="s">
        <v>154</v>
      </c>
      <c r="N46" s="191">
        <v>1013</v>
      </c>
    </row>
    <row r="47" spans="1:13" ht="18.75" customHeight="1">
      <c r="A47" s="14" t="s">
        <v>33</v>
      </c>
      <c r="B47" s="249"/>
      <c r="C47" s="250"/>
      <c r="D47" s="211" t="s">
        <v>134</v>
      </c>
      <c r="E47" s="240"/>
      <c r="F47" s="257"/>
      <c r="G47" s="228"/>
      <c r="H47" s="211" t="str">
        <f>D47</f>
        <v>ｍ/S</v>
      </c>
      <c r="I47" s="240"/>
      <c r="J47" s="228"/>
      <c r="K47" s="250"/>
      <c r="L47" s="211" t="str">
        <f>D47</f>
        <v>ｍ/S</v>
      </c>
      <c r="M47" s="211"/>
    </row>
    <row r="48" spans="1:13" ht="22.5" customHeight="1">
      <c r="A48" s="14" t="s">
        <v>300</v>
      </c>
      <c r="B48" s="249"/>
      <c r="C48" s="250"/>
      <c r="D48" s="211" t="s">
        <v>127</v>
      </c>
      <c r="E48" s="240"/>
      <c r="F48" s="249"/>
      <c r="G48" s="250"/>
      <c r="H48" s="211" t="str">
        <f>D48</f>
        <v>ｍｇ/ｍ3</v>
      </c>
      <c r="I48" s="240"/>
      <c r="J48" s="228"/>
      <c r="K48" s="250"/>
      <c r="L48" s="211" t="str">
        <f>D48</f>
        <v>ｍｇ/ｍ3</v>
      </c>
      <c r="M48" s="211"/>
    </row>
    <row r="49" spans="1:14" ht="17.25" customHeight="1">
      <c r="A49" s="14" t="s">
        <v>304</v>
      </c>
      <c r="B49" s="30"/>
      <c r="C49" s="12" t="s">
        <v>7</v>
      </c>
      <c r="D49" s="17"/>
      <c r="E49" s="36" t="s">
        <v>129</v>
      </c>
      <c r="F49" s="30"/>
      <c r="G49" s="12" t="s">
        <v>7</v>
      </c>
      <c r="H49" s="17"/>
      <c r="I49" s="36" t="s">
        <v>129</v>
      </c>
      <c r="J49" s="18"/>
      <c r="K49" s="12" t="s">
        <v>7</v>
      </c>
      <c r="L49" s="17"/>
      <c r="M49" s="12" t="s">
        <v>129</v>
      </c>
      <c r="N49" t="s">
        <v>305</v>
      </c>
    </row>
    <row r="50" spans="1:13" ht="19.5" customHeight="1">
      <c r="A50" s="14" t="s">
        <v>128</v>
      </c>
      <c r="B50" s="30"/>
      <c r="C50" s="12" t="s">
        <v>7</v>
      </c>
      <c r="D50" s="17"/>
      <c r="E50" s="36" t="s">
        <v>129</v>
      </c>
      <c r="F50" s="30"/>
      <c r="G50" s="12" t="s">
        <v>7</v>
      </c>
      <c r="H50" s="17"/>
      <c r="I50" s="36" t="s">
        <v>129</v>
      </c>
      <c r="J50" s="18"/>
      <c r="K50" s="12" t="s">
        <v>7</v>
      </c>
      <c r="L50" s="17"/>
      <c r="M50" s="12" t="s">
        <v>129</v>
      </c>
    </row>
    <row r="51" spans="1:14" ht="19.5" customHeight="1">
      <c r="A51" s="14" t="s">
        <v>157</v>
      </c>
      <c r="B51" s="30"/>
      <c r="C51" s="12" t="s">
        <v>7</v>
      </c>
      <c r="D51" s="17"/>
      <c r="E51" s="36" t="s">
        <v>129</v>
      </c>
      <c r="F51" s="30"/>
      <c r="G51" s="12" t="s">
        <v>7</v>
      </c>
      <c r="H51" s="17"/>
      <c r="I51" s="36" t="s">
        <v>129</v>
      </c>
      <c r="J51" s="18"/>
      <c r="K51" s="12" t="s">
        <v>7</v>
      </c>
      <c r="L51" s="17"/>
      <c r="M51" s="12" t="s">
        <v>129</v>
      </c>
      <c r="N51" s="44" t="s">
        <v>158</v>
      </c>
    </row>
    <row r="52" spans="1:14" ht="19.5" customHeight="1">
      <c r="A52" s="5" t="s">
        <v>169</v>
      </c>
      <c r="B52" s="244"/>
      <c r="C52" s="241">
        <f>IF(B52="","",(IF(B52=1,"御所見小学校観測点",IF(B52=5,"藤沢市役所観測点",IF(B52=4,"明治市民センター観測点",IF(B52=2,"湘南台文化センタ－観測点",IF(B52=3,"藤沢橋交差点観測点","無し")))))))</f>
      </c>
      <c r="D52" s="241"/>
      <c r="E52" s="241"/>
      <c r="F52" s="241"/>
      <c r="G52" s="227"/>
      <c r="H52" s="227"/>
      <c r="I52" s="49" t="s">
        <v>175</v>
      </c>
      <c r="J52" s="52"/>
      <c r="K52" s="52"/>
      <c r="L52" s="52"/>
      <c r="M52" s="53"/>
      <c r="N52" s="44"/>
    </row>
    <row r="53" spans="1:14" ht="18" customHeight="1">
      <c r="A53" s="10" t="s">
        <v>171</v>
      </c>
      <c r="B53" s="245"/>
      <c r="C53" s="242"/>
      <c r="D53" s="242"/>
      <c r="E53" s="242"/>
      <c r="F53" s="242"/>
      <c r="G53" s="204" t="s">
        <v>178</v>
      </c>
      <c r="H53" s="205"/>
      <c r="I53" s="205"/>
      <c r="J53" s="205"/>
      <c r="K53" s="205"/>
      <c r="L53" s="205"/>
      <c r="M53" s="200"/>
      <c r="N53" s="44"/>
    </row>
    <row r="54" spans="1:14" ht="19.5" customHeight="1">
      <c r="A54" s="10" t="s">
        <v>172</v>
      </c>
      <c r="B54" s="245"/>
      <c r="C54" s="242"/>
      <c r="D54" s="242"/>
      <c r="E54" s="242"/>
      <c r="F54" s="242"/>
      <c r="G54" s="201" t="s">
        <v>179</v>
      </c>
      <c r="H54" s="202"/>
      <c r="I54" s="202"/>
      <c r="J54" s="202"/>
      <c r="K54" s="202"/>
      <c r="L54" s="202"/>
      <c r="M54" s="193"/>
      <c r="N54" s="44"/>
    </row>
    <row r="55" spans="1:14" ht="18" customHeight="1">
      <c r="A55" s="10" t="s">
        <v>170</v>
      </c>
      <c r="B55" s="245"/>
      <c r="C55" s="242"/>
      <c r="D55" s="242"/>
      <c r="E55" s="242"/>
      <c r="F55" s="242"/>
      <c r="G55" s="201"/>
      <c r="H55" s="202"/>
      <c r="I55" s="202"/>
      <c r="J55" s="202"/>
      <c r="K55" s="202"/>
      <c r="L55" s="202"/>
      <c r="M55" s="193"/>
      <c r="N55" s="44"/>
    </row>
    <row r="56" spans="1:14" ht="19.5" customHeight="1">
      <c r="A56" s="10" t="s">
        <v>173</v>
      </c>
      <c r="B56" s="245"/>
      <c r="C56" s="242"/>
      <c r="D56" s="242"/>
      <c r="E56" s="242"/>
      <c r="F56" s="242"/>
      <c r="G56" s="201"/>
      <c r="H56" s="202"/>
      <c r="I56" s="202"/>
      <c r="J56" s="202"/>
      <c r="K56" s="202"/>
      <c r="L56" s="202"/>
      <c r="M56" s="193"/>
      <c r="N56" s="44"/>
    </row>
    <row r="57" spans="1:14" ht="18" customHeight="1">
      <c r="A57" s="50" t="s">
        <v>174</v>
      </c>
      <c r="B57" s="246"/>
      <c r="C57" s="243"/>
      <c r="D57" s="243"/>
      <c r="E57" s="243"/>
      <c r="F57" s="243"/>
      <c r="G57" s="194"/>
      <c r="H57" s="195"/>
      <c r="I57" s="195"/>
      <c r="J57" s="195"/>
      <c r="K57" s="195"/>
      <c r="L57" s="195"/>
      <c r="M57" s="196"/>
      <c r="N57" s="44"/>
    </row>
    <row r="58" spans="1:13" ht="24.75" customHeight="1" thickBot="1">
      <c r="A58" s="238" t="s">
        <v>138</v>
      </c>
      <c r="B58" s="213"/>
      <c r="C58" s="213"/>
      <c r="D58" s="213"/>
      <c r="E58" s="213"/>
      <c r="F58" s="213"/>
      <c r="G58" s="197"/>
      <c r="H58" s="197"/>
      <c r="I58" s="197"/>
      <c r="J58" s="199"/>
      <c r="K58" s="236"/>
      <c r="L58" s="237"/>
      <c r="M58" s="51" t="s">
        <v>137</v>
      </c>
    </row>
    <row r="59" spans="1:13" ht="52.5" customHeight="1" thickTop="1">
      <c r="A59" s="20" t="s">
        <v>89</v>
      </c>
      <c r="B59" s="239"/>
      <c r="C59" s="211"/>
      <c r="D59" s="211"/>
      <c r="E59" s="240"/>
      <c r="F59" s="212"/>
      <c r="G59" s="213"/>
      <c r="H59" s="213"/>
      <c r="I59" s="203"/>
      <c r="J59" s="197"/>
      <c r="K59" s="197"/>
      <c r="L59" s="197"/>
      <c r="M59" s="198"/>
    </row>
    <row r="60" ht="13.5">
      <c r="A60" s="40" t="s">
        <v>310</v>
      </c>
    </row>
    <row r="61" spans="1:17" ht="15.75" customHeight="1">
      <c r="A61" s="289" t="s">
        <v>302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Q61" t="s">
        <v>285</v>
      </c>
    </row>
    <row r="62" spans="1:20" ht="15.75" customHeight="1">
      <c r="A62" s="289" t="s">
        <v>161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48"/>
      <c r="Q62" s="223" t="s">
        <v>284</v>
      </c>
      <c r="R62" s="223"/>
      <c r="S62" s="223"/>
      <c r="T62" s="223"/>
    </row>
    <row r="63" spans="1:23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Q63" s="178" t="s">
        <v>277</v>
      </c>
      <c r="R63" s="6" t="s">
        <v>278</v>
      </c>
      <c r="S63" s="6" t="s">
        <v>279</v>
      </c>
      <c r="T63" s="6" t="s">
        <v>280</v>
      </c>
      <c r="U63" s="185" t="s">
        <v>282</v>
      </c>
      <c r="V63" s="185" t="s">
        <v>283</v>
      </c>
      <c r="W63" s="186" t="s">
        <v>276</v>
      </c>
    </row>
    <row r="64" spans="1:23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Q64" s="5" t="s">
        <v>264</v>
      </c>
      <c r="R64" s="187">
        <v>8.02754</v>
      </c>
      <c r="S64" s="187">
        <v>1705.616</v>
      </c>
      <c r="T64" s="187">
        <v>231.405</v>
      </c>
      <c r="U64" s="188">
        <f>10^(R64-(S64/(R74+T64)))</f>
        <v>760.1841256817634</v>
      </c>
      <c r="V64" s="190">
        <f>U64/760</f>
        <v>1.0002422706338991</v>
      </c>
      <c r="W64" s="189">
        <f>S64/(R64-(LOG(S75)))-T64</f>
        <v>99.99322576188777</v>
      </c>
    </row>
    <row r="65" spans="1:23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Q65" s="5" t="s">
        <v>265</v>
      </c>
      <c r="R65" s="187">
        <v>8.07919</v>
      </c>
      <c r="S65" s="187">
        <v>1581.341</v>
      </c>
      <c r="T65" s="187">
        <v>239.65</v>
      </c>
      <c r="U65" s="188">
        <f>10^(R65-(S65/(R74+T65)))</f>
        <v>2650.9059992449447</v>
      </c>
      <c r="V65" s="190">
        <f aca="true" t="shared" si="0" ref="V65:V72">U65/760</f>
        <v>3.488034209532822</v>
      </c>
      <c r="W65" s="189">
        <f>S65/(R65-(LOG(S75)))-T65</f>
        <v>64.54901830345031</v>
      </c>
    </row>
    <row r="66" spans="1:23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Q66" s="5" t="s">
        <v>266</v>
      </c>
      <c r="R66" s="187">
        <v>8.12187</v>
      </c>
      <c r="S66" s="187">
        <v>1598.673</v>
      </c>
      <c r="T66" s="187">
        <v>226.726</v>
      </c>
      <c r="U66" s="188">
        <f>10^(R66-(S66/(R74+T66)))</f>
        <v>1693.7986847101706</v>
      </c>
      <c r="V66" s="190">
        <f t="shared" si="0"/>
        <v>2.2286824798818032</v>
      </c>
      <c r="W66" s="189">
        <f>S66/(R66-(LOG(S75)))-T66</f>
        <v>78.30277199440548</v>
      </c>
    </row>
    <row r="67" spans="17:23" ht="13.5">
      <c r="Q67" s="5" t="s">
        <v>267</v>
      </c>
      <c r="R67" s="187">
        <v>6.89122</v>
      </c>
      <c r="S67" s="187">
        <v>1178.802</v>
      </c>
      <c r="T67" s="187">
        <v>225.2</v>
      </c>
      <c r="U67" s="188">
        <f>10^(R67-(S67/(R74+T67)))</f>
        <v>1846.5777634853775</v>
      </c>
      <c r="V67" s="190">
        <f t="shared" si="0"/>
        <v>2.4297075835333914</v>
      </c>
      <c r="W67" s="189">
        <f>S67/(R67-(LOG(S75)))-T67</f>
        <v>68.73579606571752</v>
      </c>
    </row>
    <row r="68" spans="17:23" ht="13.5">
      <c r="Q68" s="5" t="s">
        <v>268</v>
      </c>
      <c r="R68" s="187">
        <v>6.89798</v>
      </c>
      <c r="S68" s="187">
        <v>1265.235</v>
      </c>
      <c r="T68" s="187">
        <v>216.533</v>
      </c>
      <c r="U68" s="188">
        <f>10^(R68-(S68/(R74+T68)))</f>
        <v>795.8181280062033</v>
      </c>
      <c r="V68" s="190">
        <f t="shared" si="0"/>
        <v>1.047129115797636</v>
      </c>
      <c r="W68" s="189">
        <f>S68/(R68-(LOG(S75)))-T68</f>
        <v>98.42407958942917</v>
      </c>
    </row>
    <row r="69" spans="17:23" ht="13.5">
      <c r="Q69" s="5" t="s">
        <v>269</v>
      </c>
      <c r="R69" s="187">
        <v>7.60093</v>
      </c>
      <c r="S69" s="187">
        <v>1660.652</v>
      </c>
      <c r="T69" s="187">
        <v>271.689</v>
      </c>
      <c r="U69" s="188">
        <f>10^(R69-(S69/(R74+T69)))</f>
        <v>1358.552727841285</v>
      </c>
      <c r="V69" s="190">
        <f t="shared" si="0"/>
        <v>1.787569378738533</v>
      </c>
      <c r="W69" s="189">
        <f>S69/(R69-(LOG(S75)))-T69</f>
        <v>80.13537392522653</v>
      </c>
    </row>
    <row r="70" spans="17:23" ht="13.5">
      <c r="Q70" s="5" t="s">
        <v>270</v>
      </c>
      <c r="R70" s="187">
        <v>6.96554</v>
      </c>
      <c r="S70" s="187">
        <v>1351.272</v>
      </c>
      <c r="T70" s="187">
        <v>220.191</v>
      </c>
      <c r="U70" s="188">
        <f>10^(R70-(S70/(R74+T70)))</f>
        <v>556.3318647082733</v>
      </c>
      <c r="V70" s="190">
        <f t="shared" si="0"/>
        <v>0.7320156114582543</v>
      </c>
      <c r="W70" s="189">
        <f>S70/(R70-(LOG(S75)))-T70</f>
        <v>110.61989530167838</v>
      </c>
    </row>
    <row r="71" spans="17:23" ht="13.5">
      <c r="Q71" s="5" t="s">
        <v>271</v>
      </c>
      <c r="R71" s="187">
        <v>7.29958</v>
      </c>
      <c r="S71" s="187">
        <v>1312.253</v>
      </c>
      <c r="T71" s="187">
        <v>240.705</v>
      </c>
      <c r="U71" s="188">
        <f>10^(R71-(S71/(R74+T71)))</f>
        <v>2805.425369529826</v>
      </c>
      <c r="V71" s="190">
        <f t="shared" si="0"/>
        <v>3.691349170433982</v>
      </c>
      <c r="W71" s="189">
        <f>S71/(R71-(LOG(S75)))-T71</f>
        <v>56.26770208889198</v>
      </c>
    </row>
    <row r="72" spans="17:23" ht="13.5">
      <c r="Q72" s="5" t="s">
        <v>272</v>
      </c>
      <c r="R72" s="187">
        <v>6.8645</v>
      </c>
      <c r="S72" s="187">
        <v>1150.207</v>
      </c>
      <c r="T72" s="187">
        <v>209.246</v>
      </c>
      <c r="U72" s="188">
        <f>10^(R72-(S72/(R74+T72)))</f>
        <v>1396.7166756499744</v>
      </c>
      <c r="V72" s="190">
        <f t="shared" si="0"/>
        <v>1.83778509953944</v>
      </c>
      <c r="W72" s="189">
        <f>S72/(R72-(LOG(S75)))-T72</f>
        <v>79.4833030322965</v>
      </c>
    </row>
    <row r="73" spans="17:23" ht="13.5">
      <c r="Q73" s="3"/>
      <c r="R73" s="4" t="s">
        <v>273</v>
      </c>
      <c r="S73" s="4"/>
      <c r="T73" s="4"/>
      <c r="U73" s="4"/>
      <c r="V73" s="4"/>
      <c r="W73" s="55"/>
    </row>
    <row r="74" spans="17:23" ht="13.5">
      <c r="Q74" s="112" t="s">
        <v>274</v>
      </c>
      <c r="R74" s="179">
        <v>100</v>
      </c>
      <c r="S74" s="4"/>
      <c r="T74" s="4"/>
      <c r="U74" s="4"/>
      <c r="V74" s="4"/>
      <c r="W74" s="55"/>
    </row>
    <row r="75" spans="17:23" ht="13.5">
      <c r="Q75" s="180" t="s">
        <v>275</v>
      </c>
      <c r="R75" s="181">
        <v>1</v>
      </c>
      <c r="S75" s="182">
        <f>R75*760</f>
        <v>760</v>
      </c>
      <c r="T75" s="183"/>
      <c r="U75" s="183"/>
      <c r="V75" s="183"/>
      <c r="W75" s="184"/>
    </row>
  </sheetData>
  <mergeCells count="96">
    <mergeCell ref="A61:M61"/>
    <mergeCell ref="A62:L62"/>
    <mergeCell ref="B1:H1"/>
    <mergeCell ref="B2:H2"/>
    <mergeCell ref="I1:K1"/>
    <mergeCell ref="B4:C4"/>
    <mergeCell ref="E4:F4"/>
    <mergeCell ref="B3:D3"/>
    <mergeCell ref="E3:H3"/>
    <mergeCell ref="I3:K3"/>
    <mergeCell ref="H9:I12"/>
    <mergeCell ref="J9:K12"/>
    <mergeCell ref="J6:M6"/>
    <mergeCell ref="L3:M3"/>
    <mergeCell ref="L9:M12"/>
    <mergeCell ref="B20:C24"/>
    <mergeCell ref="D20:E24"/>
    <mergeCell ref="F20:G24"/>
    <mergeCell ref="H20:I24"/>
    <mergeCell ref="B9:C12"/>
    <mergeCell ref="F9:G12"/>
    <mergeCell ref="B14:C19"/>
    <mergeCell ref="D14:E19"/>
    <mergeCell ref="F14:G19"/>
    <mergeCell ref="D9:E12"/>
    <mergeCell ref="H14:I19"/>
    <mergeCell ref="B5:C5"/>
    <mergeCell ref="D5:E5"/>
    <mergeCell ref="G5:H5"/>
    <mergeCell ref="F8:G8"/>
    <mergeCell ref="B7:E7"/>
    <mergeCell ref="F7:I7"/>
    <mergeCell ref="B6:E6"/>
    <mergeCell ref="F6:I6"/>
    <mergeCell ref="B8:C8"/>
    <mergeCell ref="B30:B32"/>
    <mergeCell ref="L1:M1"/>
    <mergeCell ref="J20:K24"/>
    <mergeCell ref="L20:M24"/>
    <mergeCell ref="J8:K8"/>
    <mergeCell ref="J14:K19"/>
    <mergeCell ref="L14:M19"/>
    <mergeCell ref="J7:M7"/>
    <mergeCell ref="L2:M2"/>
    <mergeCell ref="I2:K2"/>
    <mergeCell ref="B33:B37"/>
    <mergeCell ref="C33:E37"/>
    <mergeCell ref="F33:F37"/>
    <mergeCell ref="G33:I37"/>
    <mergeCell ref="B28:E28"/>
    <mergeCell ref="B29:E29"/>
    <mergeCell ref="F28:I28"/>
    <mergeCell ref="F29:I29"/>
    <mergeCell ref="B38:B39"/>
    <mergeCell ref="C38:E39"/>
    <mergeCell ref="F38:F39"/>
    <mergeCell ref="G38:I39"/>
    <mergeCell ref="A42:A43"/>
    <mergeCell ref="B44:E44"/>
    <mergeCell ref="F44:I44"/>
    <mergeCell ref="J44:M44"/>
    <mergeCell ref="J47:K47"/>
    <mergeCell ref="J48:K48"/>
    <mergeCell ref="C30:E32"/>
    <mergeCell ref="F30:F32"/>
    <mergeCell ref="J30:J32"/>
    <mergeCell ref="G30:I32"/>
    <mergeCell ref="H47:I47"/>
    <mergeCell ref="H48:I48"/>
    <mergeCell ref="F48:G48"/>
    <mergeCell ref="F47:G47"/>
    <mergeCell ref="A45:A46"/>
    <mergeCell ref="B47:C47"/>
    <mergeCell ref="B48:C48"/>
    <mergeCell ref="D47:E47"/>
    <mergeCell ref="D48:E48"/>
    <mergeCell ref="F59:I59"/>
    <mergeCell ref="G52:H52"/>
    <mergeCell ref="G53:M53"/>
    <mergeCell ref="G54:M57"/>
    <mergeCell ref="J59:M59"/>
    <mergeCell ref="J58:L58"/>
    <mergeCell ref="A58:I58"/>
    <mergeCell ref="B59:E59"/>
    <mergeCell ref="C52:F57"/>
    <mergeCell ref="B52:B57"/>
    <mergeCell ref="Q62:T62"/>
    <mergeCell ref="K38:M39"/>
    <mergeCell ref="J38:J39"/>
    <mergeCell ref="J28:M28"/>
    <mergeCell ref="J29:M29"/>
    <mergeCell ref="J33:J37"/>
    <mergeCell ref="K30:M32"/>
    <mergeCell ref="K33:M37"/>
    <mergeCell ref="L47:M47"/>
    <mergeCell ref="L48:M48"/>
  </mergeCells>
  <hyperlinks>
    <hyperlink ref="G53:M53" r:id="rId1" display="神奈川県大気観測データ　ホームページ"/>
  </hyperlinks>
  <printOptions/>
  <pageMargins left="0.75" right="0.75" top="1" bottom="1" header="0.512" footer="0.512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'データシート入力'!B46</f>
        <v>0</v>
      </c>
      <c r="B2">
        <f>'データシート入力'!C46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142</v>
      </c>
    </row>
    <row r="10" ht="13.5">
      <c r="A10">
        <f>18*C7/(29*(A5-C7))</f>
        <v>0.0037677662812301248</v>
      </c>
    </row>
    <row r="11" ht="13.5">
      <c r="A11" t="s">
        <v>143</v>
      </c>
    </row>
    <row r="12" ht="13.5">
      <c r="A12">
        <f>C7</f>
        <v>611.210166099283</v>
      </c>
    </row>
    <row r="13" ht="13.5">
      <c r="A13" t="s">
        <v>144</v>
      </c>
    </row>
    <row r="14" ht="13.5">
      <c r="A14">
        <f>-(1090/(2502+1.881*(A2)))*(A2-B2)/1000+A10</f>
        <v>0.0037677662812301248</v>
      </c>
    </row>
    <row r="15" ht="13.5">
      <c r="A15" t="s">
        <v>145</v>
      </c>
    </row>
    <row r="16" ht="13.5">
      <c r="A16">
        <f>29*A14*A5/(18+29*A14)</f>
        <v>611.2101660992829</v>
      </c>
    </row>
    <row r="18" ht="13.5">
      <c r="A18" t="s">
        <v>147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'データシート入力'!F46</f>
        <v>0</v>
      </c>
      <c r="B2">
        <f>'データシート入力'!G46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'データシート入力'!G5</f>
        <v>0</v>
      </c>
      <c r="B2">
        <f>'データシート入力'!J5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3"/>
    </sheetView>
  </sheetViews>
  <sheetFormatPr defaultColWidth="9.00390625" defaultRowHeight="13.5"/>
  <cols>
    <col min="1" max="1" width="15.375" style="0" customWidth="1"/>
    <col min="2" max="2" width="8.125" style="0" customWidth="1"/>
    <col min="3" max="3" width="13.00390625" style="0" customWidth="1"/>
    <col min="4" max="4" width="10.125" style="0" customWidth="1"/>
    <col min="5" max="5" width="12.25390625" style="0" customWidth="1"/>
    <col min="6" max="6" width="14.125" style="0" customWidth="1"/>
    <col min="7" max="7" width="13.00390625" style="0" customWidth="1"/>
    <col min="8" max="8" width="10.875" style="0" customWidth="1"/>
  </cols>
  <sheetData>
    <row r="1" spans="1:8" ht="13.5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s="171" t="s">
        <v>282</v>
      </c>
      <c r="G1" s="171" t="s">
        <v>283</v>
      </c>
      <c r="H1" s="174" t="s">
        <v>276</v>
      </c>
    </row>
    <row r="2" spans="2:8" ht="13.5">
      <c r="B2" s="170">
        <v>8.02754</v>
      </c>
      <c r="C2" s="170">
        <v>1705.616</v>
      </c>
      <c r="D2" s="170">
        <v>231.405</v>
      </c>
      <c r="E2" t="s">
        <v>264</v>
      </c>
      <c r="F2" s="172">
        <f>10^(B2-(C2/(B12+D2)))</f>
        <v>760.1841256817634</v>
      </c>
      <c r="G2" s="172">
        <f>F2/760</f>
        <v>1.0002422706338991</v>
      </c>
      <c r="H2" s="177">
        <f>C2/(B2-(LOG(C13)))-D2</f>
        <v>99.99322576188777</v>
      </c>
    </row>
    <row r="3" spans="2:8" ht="13.5">
      <c r="B3" s="170">
        <v>8.07919</v>
      </c>
      <c r="C3" s="170">
        <v>1581.341</v>
      </c>
      <c r="D3" s="170">
        <v>239.65</v>
      </c>
      <c r="E3" t="s">
        <v>265</v>
      </c>
      <c r="F3" s="172">
        <f>10^(B3-(C3/(B12+D3)))</f>
        <v>2650.9059992449447</v>
      </c>
      <c r="G3" s="172">
        <f aca="true" t="shared" si="0" ref="G3:G10">F3/760</f>
        <v>3.488034209532822</v>
      </c>
      <c r="H3" s="177">
        <f>C3/(B3-(LOG(C13)))-D3</f>
        <v>64.54901830345031</v>
      </c>
    </row>
    <row r="4" spans="2:8" ht="13.5">
      <c r="B4" s="170">
        <v>8.12187</v>
      </c>
      <c r="C4" s="170">
        <v>1598.673</v>
      </c>
      <c r="D4" s="170">
        <v>226.726</v>
      </c>
      <c r="E4" t="s">
        <v>266</v>
      </c>
      <c r="F4" s="172">
        <f>10^(B4-(C4/(B12+D4)))</f>
        <v>1693.7986847101706</v>
      </c>
      <c r="G4" s="172">
        <f t="shared" si="0"/>
        <v>2.2286824798818032</v>
      </c>
      <c r="H4" s="177">
        <f>C4/(B4-(LOG(C13)))-D4</f>
        <v>78.30277199440548</v>
      </c>
    </row>
    <row r="5" spans="2:8" ht="13.5">
      <c r="B5" s="170">
        <v>6.89122</v>
      </c>
      <c r="C5" s="170">
        <v>1178.802</v>
      </c>
      <c r="D5" s="170">
        <v>225.2</v>
      </c>
      <c r="E5" t="s">
        <v>267</v>
      </c>
      <c r="F5" s="172">
        <f>10^(B5-(C5/(B12+D5)))</f>
        <v>1846.5777634853775</v>
      </c>
      <c r="G5" s="172">
        <f t="shared" si="0"/>
        <v>2.4297075835333914</v>
      </c>
      <c r="H5" s="177">
        <f>C5/(B5-(LOG(C13)))-D5</f>
        <v>68.73579606571752</v>
      </c>
    </row>
    <row r="6" spans="2:8" ht="13.5">
      <c r="B6" s="170">
        <v>6.89798</v>
      </c>
      <c r="C6" s="170">
        <v>1265.235</v>
      </c>
      <c r="D6" s="170">
        <v>216.533</v>
      </c>
      <c r="E6" t="s">
        <v>268</v>
      </c>
      <c r="F6" s="172">
        <f>10^(B6-(C6/(B12+D6)))</f>
        <v>795.8181280062033</v>
      </c>
      <c r="G6" s="172">
        <f t="shared" si="0"/>
        <v>1.047129115797636</v>
      </c>
      <c r="H6" s="177">
        <f>C6/(B6-(LOG(C13)))-D6</f>
        <v>98.42407958942917</v>
      </c>
    </row>
    <row r="7" spans="2:8" ht="13.5">
      <c r="B7" s="170">
        <v>7.60093</v>
      </c>
      <c r="C7" s="170">
        <v>1660.652</v>
      </c>
      <c r="D7" s="170">
        <v>271.689</v>
      </c>
      <c r="E7" t="s">
        <v>269</v>
      </c>
      <c r="F7" s="172">
        <f>10^(B7-(C7/(B12+D7)))</f>
        <v>1358.552727841285</v>
      </c>
      <c r="G7" s="172">
        <f t="shared" si="0"/>
        <v>1.787569378738533</v>
      </c>
      <c r="H7" s="177">
        <f>C7/(B7-(LOG(C13)))-D7</f>
        <v>80.13537392522653</v>
      </c>
    </row>
    <row r="8" spans="2:8" ht="13.5">
      <c r="B8" s="170">
        <v>6.96554</v>
      </c>
      <c r="C8" s="170">
        <v>1351.272</v>
      </c>
      <c r="D8" s="170">
        <v>220.191</v>
      </c>
      <c r="E8" t="s">
        <v>270</v>
      </c>
      <c r="F8" s="172">
        <f>10^(B8-(C8/(B12+D8)))</f>
        <v>556.3318647082733</v>
      </c>
      <c r="G8" s="172">
        <f t="shared" si="0"/>
        <v>0.7320156114582543</v>
      </c>
      <c r="H8" s="177">
        <f>C8/(B8-(LOG(C13)))-D8</f>
        <v>110.61989530167838</v>
      </c>
    </row>
    <row r="9" spans="2:8" ht="13.5">
      <c r="B9" s="170">
        <v>7.29958</v>
      </c>
      <c r="C9" s="170">
        <v>1312.253</v>
      </c>
      <c r="D9" s="170">
        <v>240.705</v>
      </c>
      <c r="E9" t="s">
        <v>271</v>
      </c>
      <c r="F9" s="172">
        <f>10^(B9-(C9/(B12+D9)))</f>
        <v>2805.425369529826</v>
      </c>
      <c r="G9" s="172">
        <f t="shared" si="0"/>
        <v>3.691349170433982</v>
      </c>
      <c r="H9" s="177">
        <f>C9/(B9-(LOG(C13)))-D9</f>
        <v>56.26770208889198</v>
      </c>
    </row>
    <row r="10" spans="2:8" ht="13.5">
      <c r="B10" s="170">
        <v>6.8645</v>
      </c>
      <c r="C10" s="170">
        <v>1150.207</v>
      </c>
      <c r="D10" s="170">
        <v>209.246</v>
      </c>
      <c r="E10" t="s">
        <v>272</v>
      </c>
      <c r="F10" s="172">
        <f>10^(B10-(C10/(B12+D10)))</f>
        <v>1396.7166756499744</v>
      </c>
      <c r="G10" s="172">
        <f t="shared" si="0"/>
        <v>1.83778509953944</v>
      </c>
      <c r="H10" s="177">
        <f>C10/(B10-(LOG(C13)))-D10</f>
        <v>79.4833030322965</v>
      </c>
    </row>
    <row r="11" ht="13.5">
      <c r="B11" t="s">
        <v>273</v>
      </c>
    </row>
    <row r="12" spans="1:2" ht="13.5">
      <c r="A12" s="171" t="s">
        <v>274</v>
      </c>
      <c r="B12" s="173">
        <v>100</v>
      </c>
    </row>
    <row r="13" spans="1:3" ht="13.5">
      <c r="A13" s="174" t="s">
        <v>275</v>
      </c>
      <c r="B13" s="175">
        <v>1</v>
      </c>
      <c r="C13" s="176">
        <f>B13*760</f>
        <v>760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7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87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2.2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0" t="s">
        <v>39</v>
      </c>
      <c r="H1" s="400"/>
      <c r="I1" s="400"/>
      <c r="J1" s="400"/>
      <c r="K1" s="400"/>
      <c r="L1" s="400"/>
      <c r="M1" s="400"/>
      <c r="N1" s="400"/>
      <c r="O1" s="400"/>
      <c r="P1" s="400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6" t="str">
        <f>'データシート入力'!L1</f>
        <v>藤沢市立</v>
      </c>
      <c r="B2" s="407"/>
      <c r="C2" s="407"/>
      <c r="D2" s="408">
        <f>'データシート入力'!B1</f>
        <v>0</v>
      </c>
      <c r="E2" s="408"/>
      <c r="F2" s="408"/>
      <c r="G2" s="408"/>
      <c r="H2" s="408"/>
      <c r="I2" s="385" t="s">
        <v>0</v>
      </c>
      <c r="J2" s="385"/>
      <c r="K2" s="411"/>
      <c r="L2" s="417" t="s">
        <v>1</v>
      </c>
      <c r="M2" s="418"/>
      <c r="N2" s="419"/>
      <c r="O2" s="116"/>
      <c r="P2" s="416">
        <f>'データシート入力'!B2</f>
        <v>0</v>
      </c>
      <c r="Q2" s="416"/>
      <c r="R2" s="416"/>
      <c r="S2" s="416"/>
      <c r="T2" s="416"/>
      <c r="U2" s="416"/>
      <c r="V2" s="416"/>
      <c r="W2" s="416"/>
      <c r="X2" s="416"/>
      <c r="Y2" s="416"/>
      <c r="Z2" s="117"/>
      <c r="AA2" s="2"/>
      <c r="AB2" s="1"/>
      <c r="AC2" s="1"/>
      <c r="AD2" s="1"/>
      <c r="AE2" s="1"/>
    </row>
    <row r="3" spans="1:31" ht="18" customHeight="1">
      <c r="A3" s="426" t="str">
        <f>'データシート入力'!N4</f>
        <v>令和</v>
      </c>
      <c r="B3" s="427"/>
      <c r="C3" s="427">
        <f>'データシート入力'!I1</f>
        <v>6</v>
      </c>
      <c r="D3" s="409" t="s">
        <v>2</v>
      </c>
      <c r="E3" s="409">
        <f>'データシート入力'!B4</f>
        <v>0</v>
      </c>
      <c r="F3" s="409" t="s">
        <v>3</v>
      </c>
      <c r="G3" s="409"/>
      <c r="H3" s="412">
        <f>'データシート入力'!E4</f>
        <v>0</v>
      </c>
      <c r="I3" s="412"/>
      <c r="J3" s="409" t="s">
        <v>4</v>
      </c>
      <c r="K3" s="414"/>
      <c r="L3" s="420" t="s">
        <v>61</v>
      </c>
      <c r="M3" s="421"/>
      <c r="N3" s="422"/>
      <c r="O3" s="376">
        <f>'データシート入力'!B3</f>
        <v>0</v>
      </c>
      <c r="P3" s="376"/>
      <c r="Q3" s="376"/>
      <c r="R3" s="376"/>
      <c r="S3" s="118"/>
      <c r="T3" s="376">
        <f>'データシート入力'!E3</f>
        <v>0</v>
      </c>
      <c r="U3" s="376"/>
      <c r="V3" s="376"/>
      <c r="W3" s="376"/>
      <c r="X3" s="376"/>
      <c r="Y3" s="376"/>
      <c r="Z3" s="119"/>
      <c r="AA3" s="2"/>
      <c r="AB3" s="1"/>
      <c r="AC3" s="1"/>
      <c r="AD3" s="1"/>
      <c r="AE3" s="1"/>
    </row>
    <row r="4" spans="1:31" ht="18.75" customHeight="1">
      <c r="A4" s="428"/>
      <c r="B4" s="429"/>
      <c r="C4" s="429"/>
      <c r="D4" s="410"/>
      <c r="E4" s="410"/>
      <c r="F4" s="410"/>
      <c r="G4" s="410"/>
      <c r="H4" s="413"/>
      <c r="I4" s="413"/>
      <c r="J4" s="410"/>
      <c r="K4" s="415"/>
      <c r="L4" s="423"/>
      <c r="M4" s="424"/>
      <c r="N4" s="425"/>
      <c r="O4" s="378">
        <f>'データシート入力'!I3</f>
        <v>0</v>
      </c>
      <c r="P4" s="378"/>
      <c r="Q4" s="378"/>
      <c r="R4" s="378"/>
      <c r="S4" s="120"/>
      <c r="T4" s="378">
        <f>'データシート入力'!L3</f>
        <v>0</v>
      </c>
      <c r="U4" s="378"/>
      <c r="V4" s="378"/>
      <c r="W4" s="378"/>
      <c r="X4" s="378"/>
      <c r="Y4" s="378"/>
      <c r="Z4" s="121"/>
      <c r="AA4" s="2"/>
      <c r="AB4" s="1"/>
      <c r="AC4" s="1"/>
      <c r="AD4" s="1"/>
      <c r="AE4" s="1"/>
    </row>
    <row r="5" spans="1:31" ht="24.75" customHeight="1">
      <c r="A5" s="401" t="s">
        <v>5</v>
      </c>
      <c r="B5" s="402"/>
      <c r="C5" s="403"/>
      <c r="D5" s="122"/>
      <c r="E5" s="123">
        <f>'データシート入力'!B13</f>
        <v>0</v>
      </c>
      <c r="F5" s="123" t="s">
        <v>6</v>
      </c>
      <c r="G5" s="123">
        <f>'データシート入力'!D13</f>
        <v>0</v>
      </c>
      <c r="H5" s="405" t="s">
        <v>68</v>
      </c>
      <c r="I5" s="405"/>
      <c r="J5" s="124"/>
      <c r="K5" s="117"/>
      <c r="L5" s="345" t="s">
        <v>62</v>
      </c>
      <c r="M5" s="336"/>
      <c r="N5" s="337"/>
      <c r="O5" s="383" t="str">
        <f>IF('データシート入力'!B14="","快晴・晴れ・曇り・雨・雪",'データシート入力'!D14)</f>
        <v>快晴・晴れ・曇り・雨・雪</v>
      </c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117"/>
      <c r="AA5" s="2"/>
      <c r="AB5" s="1"/>
      <c r="AC5" s="1"/>
      <c r="AD5" s="1"/>
      <c r="AE5" s="1"/>
    </row>
    <row r="6" spans="1:31" ht="30.75" customHeight="1">
      <c r="A6" s="401" t="s">
        <v>8</v>
      </c>
      <c r="B6" s="402"/>
      <c r="C6" s="403"/>
      <c r="D6" s="430">
        <f>'データシート入力'!B7</f>
        <v>0</v>
      </c>
      <c r="E6" s="385"/>
      <c r="F6" s="385"/>
      <c r="G6" s="385"/>
      <c r="H6" s="385"/>
      <c r="I6" s="385"/>
      <c r="J6" s="385" t="s">
        <v>9</v>
      </c>
      <c r="K6" s="385"/>
      <c r="L6" s="385"/>
      <c r="M6" s="385">
        <f>'データシート入力'!D8</f>
        <v>0</v>
      </c>
      <c r="N6" s="385"/>
      <c r="O6" s="115" t="s">
        <v>10</v>
      </c>
      <c r="P6" s="385">
        <f>'データシート入力'!B8</f>
        <v>0</v>
      </c>
      <c r="Q6" s="385"/>
      <c r="R6" s="385"/>
      <c r="S6" s="385"/>
      <c r="T6" s="385"/>
      <c r="U6" s="385"/>
      <c r="V6" s="385"/>
      <c r="W6" s="385"/>
      <c r="X6" s="386" t="s">
        <v>11</v>
      </c>
      <c r="Y6" s="386"/>
      <c r="Z6" s="127"/>
      <c r="AA6" s="2"/>
      <c r="AB6" s="1"/>
      <c r="AC6" s="1"/>
      <c r="AD6" s="1"/>
      <c r="AE6" s="1"/>
    </row>
    <row r="7" spans="1:31" ht="27" customHeight="1">
      <c r="A7" s="401" t="s">
        <v>12</v>
      </c>
      <c r="B7" s="402"/>
      <c r="C7" s="403"/>
      <c r="D7" s="404" t="str">
        <f>IF('データシート入力'!B9="","木造・鉄筋・プレハブ・その他",'データシート入力'!D9)</f>
        <v>木造・鉄筋・プレハブ・その他</v>
      </c>
      <c r="E7" s="342"/>
      <c r="F7" s="342"/>
      <c r="G7" s="342"/>
      <c r="H7" s="342"/>
      <c r="I7" s="342"/>
      <c r="J7" s="342"/>
      <c r="K7" s="342"/>
      <c r="L7" s="342"/>
      <c r="M7" s="342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"/>
      <c r="AB7" s="1"/>
      <c r="AC7" s="1"/>
      <c r="AD7" s="1"/>
      <c r="AE7" s="1"/>
    </row>
    <row r="8" spans="1:31" ht="21" customHeight="1">
      <c r="A8" s="369" t="s">
        <v>13</v>
      </c>
      <c r="B8" s="370"/>
      <c r="C8" s="371"/>
      <c r="D8" s="433" t="str">
        <f>IF('データシート入力'!B20="","板　・コンクリート　・プラスチック",'データシート入力'!D20)</f>
        <v>板　・コンクリート　・プラスチック</v>
      </c>
      <c r="E8" s="434"/>
      <c r="F8" s="434"/>
      <c r="G8" s="434"/>
      <c r="H8" s="434"/>
      <c r="I8" s="434"/>
      <c r="J8" s="434"/>
      <c r="K8" s="434"/>
      <c r="L8" s="435"/>
      <c r="M8" s="312" t="s">
        <v>14</v>
      </c>
      <c r="N8" s="313"/>
      <c r="O8" s="314"/>
      <c r="P8" s="312" t="s">
        <v>16</v>
      </c>
      <c r="Q8" s="313"/>
      <c r="R8" s="313"/>
      <c r="S8" s="313"/>
      <c r="T8" s="313"/>
      <c r="U8" s="313"/>
      <c r="V8" s="313"/>
      <c r="W8" s="313"/>
      <c r="X8" s="313"/>
      <c r="Y8" s="313"/>
      <c r="Z8" s="314"/>
      <c r="AA8" s="2"/>
      <c r="AB8" s="1"/>
      <c r="AC8" s="1"/>
      <c r="AD8" s="1"/>
      <c r="AE8" s="1"/>
    </row>
    <row r="9" spans="1:31" ht="27" customHeight="1">
      <c r="A9" s="346"/>
      <c r="B9" s="347"/>
      <c r="C9" s="348"/>
      <c r="D9" s="317" t="s">
        <v>59</v>
      </c>
      <c r="E9" s="318"/>
      <c r="F9" s="318"/>
      <c r="G9" s="318"/>
      <c r="H9" s="318"/>
      <c r="I9" s="318"/>
      <c r="J9" s="318"/>
      <c r="K9" s="318"/>
      <c r="L9" s="311"/>
      <c r="M9" s="317" t="s">
        <v>15</v>
      </c>
      <c r="N9" s="318"/>
      <c r="O9" s="311"/>
      <c r="P9" s="431" t="s">
        <v>17</v>
      </c>
      <c r="Q9" s="432"/>
      <c r="R9" s="432"/>
      <c r="S9" s="378">
        <f>'データシート入力'!B25</f>
        <v>0</v>
      </c>
      <c r="T9" s="378"/>
      <c r="U9" s="378" t="s">
        <v>19</v>
      </c>
      <c r="V9" s="378"/>
      <c r="W9" s="378">
        <f>'データシート入力'!D25</f>
        <v>0</v>
      </c>
      <c r="X9" s="378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69" t="s">
        <v>287</v>
      </c>
      <c r="B10" s="370"/>
      <c r="C10" s="371"/>
      <c r="D10" s="312" t="s">
        <v>254</v>
      </c>
      <c r="E10" s="313"/>
      <c r="F10" s="313"/>
      <c r="G10" s="313"/>
      <c r="H10" s="313"/>
      <c r="I10" s="380">
        <f>IF('データシート入力'!B28="","",'データシート入力'!B28)</f>
      </c>
      <c r="J10" s="380"/>
      <c r="K10" s="313" t="s">
        <v>228</v>
      </c>
      <c r="L10" s="314"/>
      <c r="M10" s="312" t="s">
        <v>40</v>
      </c>
      <c r="N10" s="313"/>
      <c r="O10" s="314"/>
      <c r="P10" s="387">
        <f>IF('データシート入力'!B27&lt;&gt;"",INT(S11*V11*Y11),"")</f>
      </c>
      <c r="Q10" s="388"/>
      <c r="R10" s="391" t="s">
        <v>229</v>
      </c>
      <c r="S10" s="130"/>
      <c r="T10" s="393" t="s">
        <v>21</v>
      </c>
      <c r="U10" s="393"/>
      <c r="V10" s="393"/>
      <c r="W10" s="393"/>
      <c r="X10" s="393"/>
      <c r="Y10" s="393"/>
      <c r="Z10" s="394"/>
      <c r="AA10" s="2"/>
      <c r="AB10" s="1"/>
      <c r="AC10" s="1"/>
      <c r="AD10" s="1"/>
      <c r="AE10" s="1"/>
    </row>
    <row r="11" spans="1:31" ht="21" customHeight="1">
      <c r="A11" s="346" t="s">
        <v>20</v>
      </c>
      <c r="B11" s="347"/>
      <c r="C11" s="348"/>
      <c r="D11" s="317" t="s">
        <v>288</v>
      </c>
      <c r="E11" s="318"/>
      <c r="F11" s="318"/>
      <c r="G11" s="318"/>
      <c r="H11" s="318"/>
      <c r="I11" s="381">
        <f>IF('データシート入力'!B29="","",'データシート入力'!B29)</f>
      </c>
      <c r="J11" s="381"/>
      <c r="K11" s="318" t="s">
        <v>230</v>
      </c>
      <c r="L11" s="311"/>
      <c r="M11" s="317" t="s">
        <v>41</v>
      </c>
      <c r="N11" s="318"/>
      <c r="O11" s="311"/>
      <c r="P11" s="389"/>
      <c r="Q11" s="390"/>
      <c r="R11" s="392"/>
      <c r="S11" s="395">
        <f>IF('データシート入力'!B27="","",'データシート入力'!B27)</f>
      </c>
      <c r="T11" s="395"/>
      <c r="U11" s="132" t="s">
        <v>231</v>
      </c>
      <c r="V11" s="395">
        <f>IF('データシート入力'!C27="","",'データシート入力'!C27)</f>
      </c>
      <c r="W11" s="395"/>
      <c r="X11" s="132" t="s">
        <v>231</v>
      </c>
      <c r="Y11" s="131">
        <f>IF('データシート入力'!D27="","",'データシート入力'!D27)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12" t="s">
        <v>22</v>
      </c>
      <c r="B12" s="313"/>
      <c r="C12" s="314"/>
      <c r="D12" s="382" t="s">
        <v>42</v>
      </c>
      <c r="E12" s="352"/>
      <c r="F12" s="352" t="s">
        <v>43</v>
      </c>
      <c r="G12" s="352"/>
      <c r="H12" s="352" t="s">
        <v>23</v>
      </c>
      <c r="I12" s="352"/>
      <c r="J12" s="313" t="s">
        <v>44</v>
      </c>
      <c r="K12" s="313"/>
      <c r="L12" s="314"/>
      <c r="M12" s="353" t="s">
        <v>167</v>
      </c>
      <c r="N12" s="354"/>
      <c r="O12" s="355"/>
      <c r="P12" s="350" t="s">
        <v>184</v>
      </c>
      <c r="Q12" s="351"/>
      <c r="R12" s="351"/>
      <c r="S12" s="365" t="s">
        <v>232</v>
      </c>
      <c r="T12" s="366"/>
      <c r="U12" s="367"/>
      <c r="V12" s="352" t="s">
        <v>233</v>
      </c>
      <c r="W12" s="352"/>
      <c r="X12" s="352"/>
      <c r="Y12" s="352" t="s">
        <v>234</v>
      </c>
      <c r="Z12" s="368"/>
      <c r="AA12" s="2"/>
      <c r="AB12" s="1"/>
      <c r="AC12" s="1"/>
      <c r="AD12" s="1"/>
      <c r="AE12" s="1"/>
    </row>
    <row r="13" spans="1:31" ht="14.25" customHeight="1">
      <c r="A13" s="315"/>
      <c r="B13" s="316"/>
      <c r="C13" s="310"/>
      <c r="D13" s="319">
        <f>'データシート入力'!B43</f>
        <v>0</v>
      </c>
      <c r="E13" s="321" t="s">
        <v>24</v>
      </c>
      <c r="F13" s="323">
        <f>'データシート入力'!C43</f>
        <v>0</v>
      </c>
      <c r="G13" s="321" t="s">
        <v>24</v>
      </c>
      <c r="H13" s="323">
        <f>'データシート入力'!D43</f>
        <v>0</v>
      </c>
      <c r="I13" s="321" t="s">
        <v>24</v>
      </c>
      <c r="J13" s="325">
        <f>D13+F13+H13</f>
        <v>0</v>
      </c>
      <c r="K13" s="325"/>
      <c r="L13" s="310" t="s">
        <v>24</v>
      </c>
      <c r="M13" s="359" t="s">
        <v>306</v>
      </c>
      <c r="N13" s="360"/>
      <c r="O13" s="361"/>
      <c r="P13" s="297" t="s">
        <v>186</v>
      </c>
      <c r="Q13" s="298"/>
      <c r="R13" s="299"/>
      <c r="S13" s="303" t="s">
        <v>187</v>
      </c>
      <c r="T13" s="298"/>
      <c r="U13" s="299"/>
      <c r="V13" s="298"/>
      <c r="W13" s="298"/>
      <c r="X13" s="298"/>
      <c r="Y13" s="298"/>
      <c r="Z13" s="305"/>
      <c r="AA13" s="2"/>
      <c r="AB13" s="1"/>
      <c r="AC13" s="1"/>
      <c r="AD13" s="1"/>
      <c r="AE13" s="1"/>
    </row>
    <row r="14" spans="1:31" ht="12.75" customHeight="1">
      <c r="A14" s="317"/>
      <c r="B14" s="318"/>
      <c r="C14" s="311"/>
      <c r="D14" s="320"/>
      <c r="E14" s="322"/>
      <c r="F14" s="324"/>
      <c r="G14" s="322"/>
      <c r="H14" s="324"/>
      <c r="I14" s="322"/>
      <c r="J14" s="326"/>
      <c r="K14" s="326"/>
      <c r="L14" s="311"/>
      <c r="M14" s="307" t="s">
        <v>307</v>
      </c>
      <c r="N14" s="308"/>
      <c r="O14" s="309"/>
      <c r="P14" s="300"/>
      <c r="Q14" s="301"/>
      <c r="R14" s="302"/>
      <c r="S14" s="304"/>
      <c r="T14" s="301"/>
      <c r="U14" s="302"/>
      <c r="V14" s="301"/>
      <c r="W14" s="301"/>
      <c r="X14" s="301"/>
      <c r="Y14" s="301"/>
      <c r="Z14" s="306"/>
      <c r="AA14" s="2"/>
      <c r="AB14" s="1"/>
      <c r="AC14" s="1"/>
      <c r="AD14" s="1"/>
      <c r="AE14" s="1"/>
    </row>
    <row r="15" spans="1:31" ht="18.75" customHeight="1">
      <c r="A15" s="369" t="s">
        <v>25</v>
      </c>
      <c r="B15" s="370"/>
      <c r="C15" s="371"/>
      <c r="D15" s="312" t="str">
        <f>IF('データシート入力'!B44="","不快臭無し・有り",(IF('データシート入力'!B44=1,"不快臭気　無し","不快臭気　有り")))</f>
        <v>不快臭無し・有り</v>
      </c>
      <c r="E15" s="313"/>
      <c r="F15" s="313"/>
      <c r="G15" s="313"/>
      <c r="H15" s="376">
        <f>IF('データシート入力'!B44="","",(IF('データシート入力'!B44=1,"",'データシート入力'!B44)))</f>
      </c>
      <c r="I15" s="376"/>
      <c r="J15" s="376"/>
      <c r="K15" s="376"/>
      <c r="L15" s="377"/>
      <c r="M15" s="436" t="s">
        <v>257</v>
      </c>
      <c r="N15" s="437"/>
      <c r="O15" s="438"/>
      <c r="P15" s="315" t="str">
        <f>IF('データシート入力'!B38="","使用　・　使用せず",(IF('データシート入力'!B38=1,"使用","使用せず")))</f>
        <v>使用　・　使用せず</v>
      </c>
      <c r="Q15" s="467"/>
      <c r="R15" s="467"/>
      <c r="S15" s="467"/>
      <c r="T15" s="467"/>
      <c r="U15" s="467"/>
      <c r="V15" s="467"/>
      <c r="W15" s="467"/>
      <c r="X15" s="467"/>
      <c r="Y15" s="467"/>
      <c r="Z15" s="468"/>
      <c r="AA15" s="2"/>
      <c r="AB15" s="1"/>
      <c r="AC15" s="1"/>
      <c r="AD15" s="1"/>
      <c r="AE15" s="1"/>
    </row>
    <row r="16" spans="1:31" ht="22.5" customHeight="1">
      <c r="A16" s="346"/>
      <c r="B16" s="347"/>
      <c r="C16" s="348"/>
      <c r="D16" s="317"/>
      <c r="E16" s="318"/>
      <c r="F16" s="318"/>
      <c r="G16" s="318"/>
      <c r="H16" s="378"/>
      <c r="I16" s="378"/>
      <c r="J16" s="378"/>
      <c r="K16" s="378"/>
      <c r="L16" s="379"/>
      <c r="M16" s="362" t="s">
        <v>258</v>
      </c>
      <c r="N16" s="363"/>
      <c r="O16" s="364"/>
      <c r="P16" s="469" t="s">
        <v>259</v>
      </c>
      <c r="Q16" s="470"/>
      <c r="R16" s="470"/>
      <c r="S16" s="471">
        <f>IF('データシート入力'!B40="","",'データシート入力'!B40)</f>
      </c>
      <c r="T16" s="471"/>
      <c r="U16" s="472" t="s">
        <v>260</v>
      </c>
      <c r="V16" s="472"/>
      <c r="W16" s="472">
        <f>IF('データシート入力'!B41="","",'データシート入力'!B41)</f>
      </c>
      <c r="X16" s="472"/>
      <c r="Y16" s="168" t="s">
        <v>261</v>
      </c>
      <c r="Z16" s="165"/>
      <c r="AA16" s="2"/>
      <c r="AB16" s="1"/>
      <c r="AC16" s="1"/>
      <c r="AD16" s="1"/>
      <c r="AE16" s="1"/>
    </row>
    <row r="17" spans="1:31" ht="15" customHeight="1">
      <c r="A17" s="369" t="s">
        <v>295</v>
      </c>
      <c r="B17" s="370"/>
      <c r="C17" s="371"/>
      <c r="D17" s="444" t="s">
        <v>28</v>
      </c>
      <c r="E17" s="447" t="s">
        <v>29</v>
      </c>
      <c r="F17" s="439">
        <f>IF('データシート入力'!B46="","",'データシート入力'!B46)</f>
      </c>
      <c r="G17" s="439"/>
      <c r="H17" s="391" t="s">
        <v>235</v>
      </c>
      <c r="I17" s="313" t="s">
        <v>31</v>
      </c>
      <c r="J17" s="313"/>
      <c r="K17" s="313"/>
      <c r="L17" s="314"/>
      <c r="M17" s="444" t="s">
        <v>162</v>
      </c>
      <c r="N17" s="441" t="s">
        <v>45</v>
      </c>
      <c r="O17" s="442"/>
      <c r="P17" s="443"/>
      <c r="Q17" s="352" t="s">
        <v>29</v>
      </c>
      <c r="R17" s="352"/>
      <c r="S17" s="352"/>
      <c r="T17" s="463">
        <f>IF('データシート入力'!G5="","",'データシート入力'!G5)</f>
      </c>
      <c r="U17" s="464"/>
      <c r="V17" s="456" t="s">
        <v>235</v>
      </c>
      <c r="W17" s="352"/>
      <c r="X17" s="313" t="s">
        <v>32</v>
      </c>
      <c r="Y17" s="313"/>
      <c r="Z17" s="314"/>
      <c r="AA17" s="2"/>
      <c r="AB17" s="1"/>
      <c r="AC17" s="1"/>
      <c r="AD17" s="1"/>
      <c r="AE17" s="1"/>
    </row>
    <row r="18" spans="1:31" ht="15" customHeight="1">
      <c r="A18" s="356"/>
      <c r="B18" s="357"/>
      <c r="C18" s="358"/>
      <c r="D18" s="445"/>
      <c r="E18" s="448"/>
      <c r="F18" s="440"/>
      <c r="G18" s="440"/>
      <c r="H18" s="302"/>
      <c r="I18" s="316"/>
      <c r="J18" s="316"/>
      <c r="K18" s="316"/>
      <c r="L18" s="310"/>
      <c r="M18" s="445"/>
      <c r="N18" s="461" t="s">
        <v>58</v>
      </c>
      <c r="O18" s="316"/>
      <c r="P18" s="453"/>
      <c r="Q18" s="458"/>
      <c r="R18" s="458"/>
      <c r="S18" s="458"/>
      <c r="T18" s="338"/>
      <c r="U18" s="339"/>
      <c r="V18" s="457"/>
      <c r="W18" s="458"/>
      <c r="X18" s="316"/>
      <c r="Y18" s="316"/>
      <c r="Z18" s="310"/>
      <c r="AA18" s="2"/>
      <c r="AB18" s="1"/>
      <c r="AC18" s="1"/>
      <c r="AD18" s="1"/>
      <c r="AE18" s="1"/>
    </row>
    <row r="19" spans="1:31" ht="15" customHeight="1">
      <c r="A19" s="356" t="s">
        <v>27</v>
      </c>
      <c r="B19" s="357"/>
      <c r="C19" s="358"/>
      <c r="D19" s="445"/>
      <c r="E19" s="449" t="s">
        <v>30</v>
      </c>
      <c r="F19" s="451">
        <f>IF('データシート入力'!C46="","",'データシート入力'!C46)</f>
      </c>
      <c r="G19" s="451"/>
      <c r="H19" s="453" t="s">
        <v>236</v>
      </c>
      <c r="I19" s="454" t="str">
        <f>IF('データシート入力'!D46=100,"  ",'データシート入力'!D46)</f>
        <v> </v>
      </c>
      <c r="J19" s="454"/>
      <c r="K19" s="454"/>
      <c r="L19" s="310" t="s">
        <v>237</v>
      </c>
      <c r="M19" s="445"/>
      <c r="N19" s="461" t="s">
        <v>238</v>
      </c>
      <c r="O19" s="316"/>
      <c r="P19" s="453"/>
      <c r="Q19" s="458" t="s">
        <v>30</v>
      </c>
      <c r="R19" s="458"/>
      <c r="S19" s="458"/>
      <c r="T19" s="338">
        <f>IF('データシート入力'!J5="","",'データシート入力'!J5)</f>
      </c>
      <c r="U19" s="339"/>
      <c r="V19" s="457" t="s">
        <v>236</v>
      </c>
      <c r="W19" s="458"/>
      <c r="X19" s="454" t="str">
        <f>IF('データシート入力'!L5=100," ",'データシート入力'!L5)</f>
        <v> </v>
      </c>
      <c r="Y19" s="454"/>
      <c r="Z19" s="310" t="s">
        <v>237</v>
      </c>
      <c r="AA19" s="2"/>
      <c r="AB19" s="1"/>
      <c r="AC19" s="1"/>
      <c r="AD19" s="1"/>
      <c r="AE19" s="1"/>
    </row>
    <row r="20" spans="1:31" ht="15" customHeight="1">
      <c r="A20" s="346"/>
      <c r="B20" s="347"/>
      <c r="C20" s="348"/>
      <c r="D20" s="446"/>
      <c r="E20" s="450"/>
      <c r="F20" s="452"/>
      <c r="G20" s="452"/>
      <c r="H20" s="392"/>
      <c r="I20" s="455"/>
      <c r="J20" s="455"/>
      <c r="K20" s="455"/>
      <c r="L20" s="311"/>
      <c r="M20" s="446"/>
      <c r="N20" s="462"/>
      <c r="O20" s="318"/>
      <c r="P20" s="392"/>
      <c r="Q20" s="460"/>
      <c r="R20" s="460"/>
      <c r="S20" s="460"/>
      <c r="T20" s="340"/>
      <c r="U20" s="341"/>
      <c r="V20" s="459"/>
      <c r="W20" s="460"/>
      <c r="X20" s="455"/>
      <c r="Y20" s="455"/>
      <c r="Z20" s="311"/>
      <c r="AA20" s="2"/>
      <c r="AB20" s="1"/>
      <c r="AC20" s="1"/>
      <c r="AD20" s="1"/>
      <c r="AE20" s="1"/>
    </row>
    <row r="21" spans="1:31" ht="27.75" customHeight="1">
      <c r="A21" s="401" t="s">
        <v>33</v>
      </c>
      <c r="B21" s="402"/>
      <c r="C21" s="403"/>
      <c r="D21" s="125"/>
      <c r="E21" s="344">
        <f>IF('データシート入力'!B47="","",'データシート入力'!B47)</f>
      </c>
      <c r="F21" s="344"/>
      <c r="G21" s="344"/>
      <c r="H21" s="465" t="s">
        <v>34</v>
      </c>
      <c r="I21" s="465"/>
      <c r="J21" s="465"/>
      <c r="K21" s="465"/>
      <c r="L21" s="126"/>
      <c r="M21" s="345" t="s">
        <v>239</v>
      </c>
      <c r="N21" s="336"/>
      <c r="O21" s="336"/>
      <c r="P21" s="466"/>
      <c r="Q21" s="336" t="str">
        <f>IF('データシート入力'!B30="","強制換気　・　自然換気",(IF('データシート入力'!B30=1,"強制換気","自然換気")))</f>
        <v>強制換気　・　自然換気</v>
      </c>
      <c r="R21" s="342"/>
      <c r="S21" s="342"/>
      <c r="T21" s="342"/>
      <c r="U21" s="342"/>
      <c r="V21" s="342"/>
      <c r="W21" s="342"/>
      <c r="X21" s="342"/>
      <c r="Y21" s="342"/>
      <c r="Z21" s="343"/>
      <c r="AA21" s="2"/>
      <c r="AB21" s="1"/>
      <c r="AC21" s="1"/>
      <c r="AD21" s="1"/>
      <c r="AE21" s="1"/>
    </row>
    <row r="22" spans="1:31" ht="27.75" customHeight="1">
      <c r="A22" s="401" t="s">
        <v>298</v>
      </c>
      <c r="B22" s="402"/>
      <c r="C22" s="403"/>
      <c r="D22" s="125"/>
      <c r="E22" s="344">
        <f>IF('データシート入力'!B48="","",(IF('データシート入力'!B48&lt;0.001,"0.01↓",'データシート入力'!B48)))</f>
      </c>
      <c r="F22" s="344"/>
      <c r="G22" s="344"/>
      <c r="H22" s="465" t="s">
        <v>240</v>
      </c>
      <c r="I22" s="465"/>
      <c r="J22" s="465"/>
      <c r="K22" s="465"/>
      <c r="L22" s="374" t="s">
        <v>299</v>
      </c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5"/>
      <c r="AA22" s="2"/>
      <c r="AB22" s="1"/>
      <c r="AC22" s="1"/>
      <c r="AD22" s="1"/>
      <c r="AE22" s="1"/>
    </row>
    <row r="23" spans="1:31" ht="27.75" customHeight="1">
      <c r="A23" s="401" t="s">
        <v>303</v>
      </c>
      <c r="B23" s="402"/>
      <c r="C23" s="403"/>
      <c r="D23" s="345" t="s">
        <v>35</v>
      </c>
      <c r="E23" s="336"/>
      <c r="F23" s="336"/>
      <c r="G23" s="372">
        <f>'データシート入力'!B49</f>
        <v>0</v>
      </c>
      <c r="H23" s="372"/>
      <c r="I23" s="126" t="s">
        <v>7</v>
      </c>
      <c r="J23" s="126"/>
      <c r="K23" s="373">
        <f>IF('データシート入力'!D49="","",'データシート入力'!D49)</f>
      </c>
      <c r="L23" s="373"/>
      <c r="M23" s="373"/>
      <c r="N23" s="336" t="s">
        <v>241</v>
      </c>
      <c r="O23" s="336"/>
      <c r="P23" s="126"/>
      <c r="Q23" s="344">
        <f>IF('データシート入力'!D49="","",'データシート入力'!D49/10000)</f>
      </c>
      <c r="R23" s="344"/>
      <c r="S23" s="344"/>
      <c r="T23" s="344"/>
      <c r="U23" s="336" t="s">
        <v>242</v>
      </c>
      <c r="V23" s="336"/>
      <c r="W23" s="336"/>
      <c r="X23" s="336"/>
      <c r="Y23" s="336"/>
      <c r="Z23" s="337"/>
      <c r="AA23" s="2"/>
      <c r="AB23" s="1"/>
      <c r="AC23" s="1"/>
      <c r="AD23" s="1"/>
      <c r="AE23" s="1"/>
    </row>
    <row r="24" spans="1:31" ht="27.75" customHeight="1">
      <c r="A24" s="401" t="s">
        <v>36</v>
      </c>
      <c r="B24" s="402"/>
      <c r="C24" s="403"/>
      <c r="D24" s="345" t="s">
        <v>35</v>
      </c>
      <c r="E24" s="336"/>
      <c r="F24" s="336"/>
      <c r="G24" s="372">
        <f>'データシート入力'!B50</f>
        <v>0</v>
      </c>
      <c r="H24" s="372"/>
      <c r="I24" s="126" t="s">
        <v>7</v>
      </c>
      <c r="J24" s="126"/>
      <c r="K24" s="373">
        <f>IF('データシート入力'!D50="","",(IF('データシート入力'!D50=0,"未検出",'データシート入力'!D50)))</f>
      </c>
      <c r="L24" s="373"/>
      <c r="M24" s="373"/>
      <c r="N24" s="336" t="s">
        <v>241</v>
      </c>
      <c r="O24" s="336"/>
      <c r="P24" s="336" t="s">
        <v>168</v>
      </c>
      <c r="Q24" s="336"/>
      <c r="R24" s="336"/>
      <c r="S24" s="336"/>
      <c r="T24" s="336"/>
      <c r="U24" s="336"/>
      <c r="V24" s="336"/>
      <c r="W24" s="336"/>
      <c r="X24" s="336"/>
      <c r="Y24" s="336"/>
      <c r="Z24" s="337"/>
      <c r="AA24" s="2"/>
      <c r="AB24" s="1"/>
      <c r="AC24" s="1"/>
      <c r="AD24" s="1"/>
      <c r="AE24" s="1"/>
    </row>
    <row r="25" spans="1:31" ht="26.25" customHeight="1">
      <c r="A25" s="369" t="s">
        <v>163</v>
      </c>
      <c r="B25" s="370"/>
      <c r="C25" s="371"/>
      <c r="D25" s="345" t="s">
        <v>35</v>
      </c>
      <c r="E25" s="336"/>
      <c r="F25" s="336"/>
      <c r="G25" s="372">
        <f>'データシート入力'!B51</f>
        <v>0</v>
      </c>
      <c r="H25" s="372"/>
      <c r="I25" s="126" t="s">
        <v>7</v>
      </c>
      <c r="J25" s="126"/>
      <c r="K25" s="373">
        <f>IF('データシート入力'!D51="","",(IF('データシート入力'!D51=0,"未検出",'データシート入力'!D51)))</f>
      </c>
      <c r="L25" s="373"/>
      <c r="M25" s="373"/>
      <c r="N25" s="336" t="s">
        <v>241</v>
      </c>
      <c r="O25" s="336"/>
      <c r="P25" s="336" t="s">
        <v>243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7"/>
      <c r="AA25" s="2"/>
      <c r="AB25" s="1"/>
      <c r="AC25" s="1"/>
      <c r="AD25" s="1"/>
      <c r="AE25" s="1"/>
    </row>
    <row r="26" spans="1:31" ht="19.5" customHeight="1">
      <c r="A26" s="346" t="s">
        <v>176</v>
      </c>
      <c r="B26" s="347"/>
      <c r="C26" s="348"/>
      <c r="D26" s="345">
        <f>'データシート入力'!C52</f>
      </c>
      <c r="E26" s="336"/>
      <c r="F26" s="336"/>
      <c r="G26" s="336"/>
      <c r="H26" s="336"/>
      <c r="I26" s="336"/>
      <c r="J26" s="336"/>
      <c r="K26" s="349">
        <f>IF('データシート入力'!G52="","",'データシート入力'!G52)</f>
      </c>
      <c r="L26" s="349"/>
      <c r="M26" s="349"/>
      <c r="N26" s="336" t="s">
        <v>244</v>
      </c>
      <c r="O26" s="336"/>
      <c r="P26" s="336" t="s">
        <v>177</v>
      </c>
      <c r="Q26" s="336"/>
      <c r="R26" s="336"/>
      <c r="S26" s="336"/>
      <c r="T26" s="336"/>
      <c r="U26" s="336"/>
      <c r="V26" s="336"/>
      <c r="W26" s="336"/>
      <c r="X26" s="336"/>
      <c r="Y26" s="336"/>
      <c r="Z26" s="337"/>
      <c r="AA26" s="2"/>
      <c r="AB26" s="1"/>
      <c r="AC26" s="1"/>
      <c r="AD26" s="1"/>
      <c r="AE26" s="1"/>
    </row>
    <row r="27" spans="1:31" ht="14.25" customHeight="1">
      <c r="A27" s="401" t="s">
        <v>296</v>
      </c>
      <c r="B27" s="402"/>
      <c r="C27" s="403"/>
      <c r="D27" s="473" t="s">
        <v>297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5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330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2"/>
      <c r="AA28" s="2"/>
      <c r="AB28" s="1"/>
      <c r="AC28" s="1"/>
      <c r="AD28" s="1"/>
      <c r="AE28" s="1"/>
    </row>
    <row r="29" spans="1:31" ht="10.5" customHeight="1">
      <c r="A29" s="137"/>
      <c r="B29" s="333" t="s">
        <v>50</v>
      </c>
      <c r="C29" s="133"/>
      <c r="D29" s="396" t="s">
        <v>46</v>
      </c>
      <c r="E29" s="397"/>
      <c r="F29" s="397"/>
      <c r="G29" s="133"/>
      <c r="H29" s="335" t="s">
        <v>308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167"/>
      <c r="AA29" s="2"/>
      <c r="AB29" s="1"/>
      <c r="AC29" s="1"/>
      <c r="AD29" s="1"/>
      <c r="AE29" s="1"/>
    </row>
    <row r="30" spans="1:31" ht="10.5" customHeight="1">
      <c r="A30" s="137"/>
      <c r="B30" s="334"/>
      <c r="C30" s="133"/>
      <c r="D30" s="396" t="s">
        <v>47</v>
      </c>
      <c r="E30" s="397"/>
      <c r="F30" s="397"/>
      <c r="G30" s="133"/>
      <c r="H30" s="327" t="s">
        <v>60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2"/>
      <c r="AB30" s="1"/>
      <c r="AC30" s="1"/>
      <c r="AD30" s="1"/>
      <c r="AE30" s="1"/>
    </row>
    <row r="31" spans="1:31" ht="9.75" customHeight="1">
      <c r="A31" s="137"/>
      <c r="B31" s="333" t="s">
        <v>51</v>
      </c>
      <c r="C31" s="133"/>
      <c r="D31" s="396" t="s">
        <v>33</v>
      </c>
      <c r="E31" s="397"/>
      <c r="F31" s="397"/>
      <c r="G31" s="133"/>
      <c r="H31" s="327" t="s">
        <v>54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2"/>
      <c r="AB31" s="1"/>
      <c r="AC31" s="1"/>
      <c r="AD31" s="1"/>
      <c r="AE31" s="1"/>
    </row>
    <row r="32" spans="1:31" ht="9.75" customHeight="1">
      <c r="A32" s="137"/>
      <c r="B32" s="333"/>
      <c r="C32" s="133"/>
      <c r="D32" s="398" t="s">
        <v>48</v>
      </c>
      <c r="E32" s="399"/>
      <c r="F32" s="399"/>
      <c r="G32" s="133"/>
      <c r="H32" s="327" t="s">
        <v>55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2"/>
      <c r="AB32" s="1"/>
      <c r="AC32" s="1"/>
      <c r="AD32" s="1"/>
      <c r="AE32" s="1"/>
    </row>
    <row r="33" spans="1:31" ht="9.75" customHeight="1">
      <c r="A33" s="137"/>
      <c r="B33" s="333" t="s">
        <v>52</v>
      </c>
      <c r="C33" s="133"/>
      <c r="D33" s="398" t="s">
        <v>57</v>
      </c>
      <c r="E33" s="399"/>
      <c r="F33" s="399"/>
      <c r="G33" s="133"/>
      <c r="H33" s="327" t="s">
        <v>309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8"/>
      <c r="AA33" s="2"/>
      <c r="AB33" s="1"/>
      <c r="AC33" s="1"/>
      <c r="AD33" s="1"/>
      <c r="AE33" s="1"/>
    </row>
    <row r="34" spans="1:31" ht="9.75" customHeight="1">
      <c r="A34" s="137"/>
      <c r="B34" s="333"/>
      <c r="C34" s="133"/>
      <c r="D34" s="398" t="s">
        <v>164</v>
      </c>
      <c r="E34" s="399"/>
      <c r="F34" s="399"/>
      <c r="G34" s="133"/>
      <c r="H34" s="327" t="s">
        <v>245</v>
      </c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8"/>
      <c r="AA34" s="2"/>
      <c r="AB34" s="1"/>
      <c r="AC34" s="1"/>
      <c r="AD34" s="1"/>
      <c r="AE34" s="1"/>
    </row>
    <row r="35" spans="1:31" ht="9.75" customHeight="1">
      <c r="A35" s="137"/>
      <c r="B35" s="333" t="s">
        <v>53</v>
      </c>
      <c r="C35" s="133"/>
      <c r="D35" s="396" t="s">
        <v>298</v>
      </c>
      <c r="E35" s="397"/>
      <c r="F35" s="397"/>
      <c r="G35" s="133"/>
      <c r="H35" s="327" t="s">
        <v>294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2"/>
      <c r="AB35" s="1"/>
      <c r="AC35" s="1"/>
      <c r="AD35" s="1"/>
      <c r="AE35" s="1"/>
    </row>
    <row r="36" spans="1:31" ht="9.75" customHeight="1">
      <c r="A36" s="137"/>
      <c r="B36" s="333"/>
      <c r="C36" s="133"/>
      <c r="D36" s="396" t="s">
        <v>49</v>
      </c>
      <c r="E36" s="397"/>
      <c r="F36" s="397"/>
      <c r="G36" s="133"/>
      <c r="H36" s="327" t="s">
        <v>56</v>
      </c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2"/>
      <c r="AB36" s="1"/>
      <c r="AC36" s="1"/>
      <c r="AD36" s="1"/>
      <c r="AE36" s="1"/>
    </row>
    <row r="37" spans="1:31" ht="9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329" t="s">
        <v>311</v>
      </c>
      <c r="B38" s="329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16" t="s">
        <v>165</v>
      </c>
      <c r="S38" s="316"/>
      <c r="T38" s="316"/>
      <c r="U38" s="316"/>
      <c r="V38" s="316"/>
      <c r="W38" s="316"/>
      <c r="X38" s="316"/>
      <c r="Y38" s="316"/>
      <c r="Z38" s="316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</row>
    <row r="401" spans="1:3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</sheetData>
  <mergeCells count="174">
    <mergeCell ref="K23:M23"/>
    <mergeCell ref="A27:C27"/>
    <mergeCell ref="D27:Z27"/>
    <mergeCell ref="P24:Z24"/>
    <mergeCell ref="U23:V23"/>
    <mergeCell ref="A24:C24"/>
    <mergeCell ref="D24:F24"/>
    <mergeCell ref="G24:H24"/>
    <mergeCell ref="K24:M24"/>
    <mergeCell ref="A23:C23"/>
    <mergeCell ref="P15:Z15"/>
    <mergeCell ref="P16:R16"/>
    <mergeCell ref="S16:T16"/>
    <mergeCell ref="U16:V16"/>
    <mergeCell ref="W16:X16"/>
    <mergeCell ref="D23:F23"/>
    <mergeCell ref="N23:O23"/>
    <mergeCell ref="A21:C21"/>
    <mergeCell ref="E21:G21"/>
    <mergeCell ref="A22:C22"/>
    <mergeCell ref="E22:G22"/>
    <mergeCell ref="H22:K22"/>
    <mergeCell ref="H21:K21"/>
    <mergeCell ref="M21:P21"/>
    <mergeCell ref="G23:H23"/>
    <mergeCell ref="M17:M20"/>
    <mergeCell ref="X17:Z18"/>
    <mergeCell ref="V17:W18"/>
    <mergeCell ref="V19:W20"/>
    <mergeCell ref="Q17:S18"/>
    <mergeCell ref="Q19:S20"/>
    <mergeCell ref="N18:P18"/>
    <mergeCell ref="N19:P20"/>
    <mergeCell ref="T17:U18"/>
    <mergeCell ref="X19:Y20"/>
    <mergeCell ref="F19:G20"/>
    <mergeCell ref="H19:H20"/>
    <mergeCell ref="L19:L20"/>
    <mergeCell ref="I19:K20"/>
    <mergeCell ref="A15:C16"/>
    <mergeCell ref="M15:O15"/>
    <mergeCell ref="A17:C18"/>
    <mergeCell ref="H17:H18"/>
    <mergeCell ref="F17:G18"/>
    <mergeCell ref="N17:P17"/>
    <mergeCell ref="D17:D20"/>
    <mergeCell ref="E17:E18"/>
    <mergeCell ref="E19:E20"/>
    <mergeCell ref="I17:L18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T3:Y3"/>
    <mergeCell ref="O4:R4"/>
    <mergeCell ref="T4:Y4"/>
    <mergeCell ref="I2:K2"/>
    <mergeCell ref="H3:I4"/>
    <mergeCell ref="J3:K4"/>
    <mergeCell ref="P2:Y2"/>
    <mergeCell ref="O3:R3"/>
    <mergeCell ref="L2:N2"/>
    <mergeCell ref="L3:N4"/>
    <mergeCell ref="H5:I5"/>
    <mergeCell ref="A2:C2"/>
    <mergeCell ref="D2:H2"/>
    <mergeCell ref="E3:E4"/>
    <mergeCell ref="F3:G4"/>
    <mergeCell ref="B35:B36"/>
    <mergeCell ref="D36:F36"/>
    <mergeCell ref="G1:P1"/>
    <mergeCell ref="P6:W6"/>
    <mergeCell ref="D33:F33"/>
    <mergeCell ref="D29:F29"/>
    <mergeCell ref="D34:F34"/>
    <mergeCell ref="D35:F35"/>
    <mergeCell ref="A7:C7"/>
    <mergeCell ref="D7:M7"/>
    <mergeCell ref="H32:Z32"/>
    <mergeCell ref="B33:B34"/>
    <mergeCell ref="D30:F30"/>
    <mergeCell ref="D31:F31"/>
    <mergeCell ref="D32:F32"/>
    <mergeCell ref="H30:Z30"/>
    <mergeCell ref="H31:Z31"/>
    <mergeCell ref="M11:O11"/>
    <mergeCell ref="P10:Q11"/>
    <mergeCell ref="R10:R11"/>
    <mergeCell ref="T10:Z10"/>
    <mergeCell ref="S11:T11"/>
    <mergeCell ref="V11:W11"/>
    <mergeCell ref="O5:Y5"/>
    <mergeCell ref="M8:O8"/>
    <mergeCell ref="M9:O9"/>
    <mergeCell ref="M6:N6"/>
    <mergeCell ref="L5:N5"/>
    <mergeCell ref="J6:L6"/>
    <mergeCell ref="X6:Y6"/>
    <mergeCell ref="D9:E9"/>
    <mergeCell ref="F9:L9"/>
    <mergeCell ref="D15:G16"/>
    <mergeCell ref="H15:L16"/>
    <mergeCell ref="K11:L11"/>
    <mergeCell ref="I10:J10"/>
    <mergeCell ref="I11:J11"/>
    <mergeCell ref="D12:E12"/>
    <mergeCell ref="F12:G12"/>
    <mergeCell ref="J12:L12"/>
    <mergeCell ref="S12:U12"/>
    <mergeCell ref="V12:X12"/>
    <mergeCell ref="Y12:Z12"/>
    <mergeCell ref="A25:C25"/>
    <mergeCell ref="D25:F25"/>
    <mergeCell ref="G25:H25"/>
    <mergeCell ref="K25:M25"/>
    <mergeCell ref="L22:Z22"/>
    <mergeCell ref="W23:Z23"/>
    <mergeCell ref="N25:O25"/>
    <mergeCell ref="D26:J26"/>
    <mergeCell ref="A26:C26"/>
    <mergeCell ref="K26:M26"/>
    <mergeCell ref="P12:R12"/>
    <mergeCell ref="H12:I12"/>
    <mergeCell ref="M12:O12"/>
    <mergeCell ref="A19:C20"/>
    <mergeCell ref="M13:O13"/>
    <mergeCell ref="M16:O16"/>
    <mergeCell ref="P25:Z25"/>
    <mergeCell ref="N26:O26"/>
    <mergeCell ref="P26:Z26"/>
    <mergeCell ref="Z19:Z20"/>
    <mergeCell ref="T19:U20"/>
    <mergeCell ref="Q21:Z21"/>
    <mergeCell ref="N24:O24"/>
    <mergeCell ref="Q23:T23"/>
    <mergeCell ref="H36:Z36"/>
    <mergeCell ref="A38:B38"/>
    <mergeCell ref="R38:Z38"/>
    <mergeCell ref="D28:Z28"/>
    <mergeCell ref="B29:B30"/>
    <mergeCell ref="H29:Y29"/>
    <mergeCell ref="B31:B32"/>
    <mergeCell ref="H34:Z34"/>
    <mergeCell ref="H35:Z35"/>
    <mergeCell ref="H33:Z33"/>
    <mergeCell ref="L13:L14"/>
    <mergeCell ref="A12:C14"/>
    <mergeCell ref="D13:D14"/>
    <mergeCell ref="E13:E14"/>
    <mergeCell ref="F13:F14"/>
    <mergeCell ref="H13:H14"/>
    <mergeCell ref="I13:I14"/>
    <mergeCell ref="J13:K14"/>
    <mergeCell ref="G13:G14"/>
    <mergeCell ref="P13:R14"/>
    <mergeCell ref="S13:U14"/>
    <mergeCell ref="V13:Z14"/>
    <mergeCell ref="M14:O14"/>
  </mergeCells>
  <printOptions/>
  <pageMargins left="0.53" right="0.22" top="0.83" bottom="0.2755905511811024" header="0.2755905511811024" footer="0.275590551181102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6" width="4.00390625" style="0" customWidth="1"/>
    <col min="7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7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0" t="s">
        <v>39</v>
      </c>
      <c r="H1" s="400"/>
      <c r="I1" s="400"/>
      <c r="J1" s="400"/>
      <c r="K1" s="400"/>
      <c r="L1" s="400"/>
      <c r="M1" s="400"/>
      <c r="N1" s="400"/>
      <c r="O1" s="400"/>
      <c r="P1" s="400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6" t="str">
        <f>'データシート入力'!L1</f>
        <v>藤沢市立</v>
      </c>
      <c r="B2" s="407"/>
      <c r="C2" s="407"/>
      <c r="D2" s="408">
        <f>'データシート入力'!B1</f>
        <v>0</v>
      </c>
      <c r="E2" s="408"/>
      <c r="F2" s="408"/>
      <c r="G2" s="408"/>
      <c r="H2" s="408"/>
      <c r="I2" s="385" t="s">
        <v>0</v>
      </c>
      <c r="J2" s="385"/>
      <c r="K2" s="411"/>
      <c r="L2" s="417" t="s">
        <v>1</v>
      </c>
      <c r="M2" s="418"/>
      <c r="N2" s="419"/>
      <c r="O2" s="116"/>
      <c r="P2" s="416">
        <f>'データシート入力'!B2</f>
        <v>0</v>
      </c>
      <c r="Q2" s="416"/>
      <c r="R2" s="416"/>
      <c r="S2" s="416"/>
      <c r="T2" s="416"/>
      <c r="U2" s="416"/>
      <c r="V2" s="416"/>
      <c r="W2" s="416"/>
      <c r="X2" s="416"/>
      <c r="Y2" s="416"/>
      <c r="Z2" s="117"/>
      <c r="AA2" s="2"/>
      <c r="AB2" s="1"/>
      <c r="AC2" s="1"/>
      <c r="AD2" s="1"/>
      <c r="AE2" s="1"/>
    </row>
    <row r="3" spans="1:31" ht="18" customHeight="1">
      <c r="A3" s="426" t="str">
        <f>'データシート入力'!N4</f>
        <v>令和</v>
      </c>
      <c r="B3" s="427"/>
      <c r="C3" s="427">
        <f>'データシート入力'!I1</f>
        <v>6</v>
      </c>
      <c r="D3" s="409" t="s">
        <v>2</v>
      </c>
      <c r="E3" s="409">
        <f>'データシート入力'!B4</f>
        <v>0</v>
      </c>
      <c r="F3" s="409" t="s">
        <v>3</v>
      </c>
      <c r="G3" s="409"/>
      <c r="H3" s="412">
        <f>'データシート入力'!E4</f>
        <v>0</v>
      </c>
      <c r="I3" s="412"/>
      <c r="J3" s="409" t="s">
        <v>4</v>
      </c>
      <c r="K3" s="414"/>
      <c r="L3" s="420" t="s">
        <v>61</v>
      </c>
      <c r="M3" s="421"/>
      <c r="N3" s="422"/>
      <c r="O3" s="376">
        <f>'データシート入力'!B3</f>
        <v>0</v>
      </c>
      <c r="P3" s="376"/>
      <c r="Q3" s="376"/>
      <c r="R3" s="376"/>
      <c r="S3" s="118"/>
      <c r="T3" s="376">
        <f>'データシート入力'!E3</f>
        <v>0</v>
      </c>
      <c r="U3" s="376"/>
      <c r="V3" s="376"/>
      <c r="W3" s="376"/>
      <c r="X3" s="376"/>
      <c r="Y3" s="376"/>
      <c r="Z3" s="119"/>
      <c r="AA3" s="2"/>
      <c r="AB3" s="1"/>
      <c r="AC3" s="1"/>
      <c r="AD3" s="1"/>
      <c r="AE3" s="1"/>
    </row>
    <row r="4" spans="1:31" ht="18.75" customHeight="1">
      <c r="A4" s="428"/>
      <c r="B4" s="429"/>
      <c r="C4" s="429"/>
      <c r="D4" s="410"/>
      <c r="E4" s="410"/>
      <c r="F4" s="410"/>
      <c r="G4" s="410"/>
      <c r="H4" s="413"/>
      <c r="I4" s="413"/>
      <c r="J4" s="410"/>
      <c r="K4" s="415"/>
      <c r="L4" s="423"/>
      <c r="M4" s="424"/>
      <c r="N4" s="425"/>
      <c r="O4" s="378">
        <f>'データシート入力'!I3</f>
        <v>0</v>
      </c>
      <c r="P4" s="378"/>
      <c r="Q4" s="378"/>
      <c r="R4" s="378"/>
      <c r="S4" s="120"/>
      <c r="T4" s="378">
        <f>'データシート入力'!L3</f>
        <v>0</v>
      </c>
      <c r="U4" s="378"/>
      <c r="V4" s="378"/>
      <c r="W4" s="378"/>
      <c r="X4" s="378"/>
      <c r="Y4" s="378"/>
      <c r="Z4" s="121"/>
      <c r="AA4" s="2"/>
      <c r="AB4" s="1"/>
      <c r="AC4" s="1"/>
      <c r="AD4" s="1"/>
      <c r="AE4" s="1"/>
    </row>
    <row r="5" spans="1:31" ht="24.75" customHeight="1">
      <c r="A5" s="401" t="s">
        <v>5</v>
      </c>
      <c r="B5" s="402"/>
      <c r="C5" s="403"/>
      <c r="D5" s="122"/>
      <c r="E5" s="123">
        <f>'データシート入力'!F13</f>
        <v>0</v>
      </c>
      <c r="F5" s="123" t="s">
        <v>6</v>
      </c>
      <c r="G5" s="123">
        <f>'データシート入力'!H13</f>
        <v>0</v>
      </c>
      <c r="H5" s="405" t="s">
        <v>68</v>
      </c>
      <c r="I5" s="405"/>
      <c r="J5" s="124"/>
      <c r="K5" s="117"/>
      <c r="L5" s="345" t="s">
        <v>62</v>
      </c>
      <c r="M5" s="336"/>
      <c r="N5" s="337"/>
      <c r="O5" s="383" t="str">
        <f>IF('データシート入力'!F14="","快晴・晴れ・曇り・雨・雪",'データシート入力'!H14)</f>
        <v>快晴・晴れ・曇り・雨・雪</v>
      </c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117"/>
      <c r="AA5" s="2"/>
      <c r="AB5" s="1"/>
      <c r="AC5" s="1"/>
      <c r="AD5" s="1"/>
      <c r="AE5" s="1"/>
    </row>
    <row r="6" spans="1:31" ht="30.75" customHeight="1">
      <c r="A6" s="401" t="s">
        <v>8</v>
      </c>
      <c r="B6" s="402"/>
      <c r="C6" s="403"/>
      <c r="D6" s="430">
        <f>'データシート入力'!F7</f>
        <v>0</v>
      </c>
      <c r="E6" s="385"/>
      <c r="F6" s="385"/>
      <c r="G6" s="385"/>
      <c r="H6" s="385"/>
      <c r="I6" s="385"/>
      <c r="J6" s="385" t="s">
        <v>9</v>
      </c>
      <c r="K6" s="385"/>
      <c r="L6" s="385"/>
      <c r="M6" s="385">
        <f>'データシート入力'!H8</f>
        <v>0</v>
      </c>
      <c r="N6" s="385"/>
      <c r="O6" s="115" t="s">
        <v>10</v>
      </c>
      <c r="P6" s="385">
        <f>'データシート入力'!F8</f>
        <v>0</v>
      </c>
      <c r="Q6" s="385"/>
      <c r="R6" s="385"/>
      <c r="S6" s="385"/>
      <c r="T6" s="385"/>
      <c r="U6" s="385"/>
      <c r="V6" s="385"/>
      <c r="W6" s="385"/>
      <c r="X6" s="386" t="s">
        <v>11</v>
      </c>
      <c r="Y6" s="386"/>
      <c r="Z6" s="127"/>
      <c r="AA6" s="2"/>
      <c r="AB6" s="1"/>
      <c r="AC6" s="1"/>
      <c r="AD6" s="1"/>
      <c r="AE6" s="1"/>
    </row>
    <row r="7" spans="1:31" ht="27" customHeight="1">
      <c r="A7" s="401" t="s">
        <v>12</v>
      </c>
      <c r="B7" s="402"/>
      <c r="C7" s="403"/>
      <c r="D7" s="404" t="str">
        <f>IF('データシート入力'!F9="","木造・鉄筋・プレハブ・その他",'データシート入力'!H9)</f>
        <v>木造・鉄筋・プレハブ・その他</v>
      </c>
      <c r="E7" s="342"/>
      <c r="F7" s="342"/>
      <c r="G7" s="342"/>
      <c r="H7" s="342"/>
      <c r="I7" s="342"/>
      <c r="J7" s="342"/>
      <c r="K7" s="342"/>
      <c r="L7" s="342"/>
      <c r="M7" s="342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"/>
      <c r="AB7" s="1"/>
      <c r="AC7" s="1"/>
      <c r="AD7" s="1"/>
      <c r="AE7" s="1"/>
    </row>
    <row r="8" spans="1:31" ht="21" customHeight="1">
      <c r="A8" s="369" t="s">
        <v>13</v>
      </c>
      <c r="B8" s="370"/>
      <c r="C8" s="371"/>
      <c r="D8" s="433" t="str">
        <f>IF('データシート入力'!F20="","板　・コンクリート　・プラスチック",'データシート入力'!H20)</f>
        <v>板　・コンクリート　・プラスチック</v>
      </c>
      <c r="E8" s="434"/>
      <c r="F8" s="434"/>
      <c r="G8" s="434"/>
      <c r="H8" s="434"/>
      <c r="I8" s="434"/>
      <c r="J8" s="434"/>
      <c r="K8" s="434"/>
      <c r="L8" s="435"/>
      <c r="M8" s="312" t="s">
        <v>14</v>
      </c>
      <c r="N8" s="313"/>
      <c r="O8" s="314"/>
      <c r="P8" s="312" t="s">
        <v>16</v>
      </c>
      <c r="Q8" s="313"/>
      <c r="R8" s="313"/>
      <c r="S8" s="313"/>
      <c r="T8" s="313"/>
      <c r="U8" s="313"/>
      <c r="V8" s="313"/>
      <c r="W8" s="313"/>
      <c r="X8" s="313"/>
      <c r="Y8" s="313"/>
      <c r="Z8" s="314"/>
      <c r="AA8" s="2"/>
      <c r="AB8" s="1"/>
      <c r="AC8" s="1"/>
      <c r="AD8" s="1"/>
      <c r="AE8" s="1"/>
    </row>
    <row r="9" spans="1:31" ht="27" customHeight="1">
      <c r="A9" s="346"/>
      <c r="B9" s="347"/>
      <c r="C9" s="348"/>
      <c r="D9" s="317" t="s">
        <v>59</v>
      </c>
      <c r="E9" s="318"/>
      <c r="F9" s="318"/>
      <c r="G9" s="318"/>
      <c r="H9" s="318"/>
      <c r="I9" s="318"/>
      <c r="J9" s="318"/>
      <c r="K9" s="318"/>
      <c r="L9" s="311"/>
      <c r="M9" s="317" t="s">
        <v>15</v>
      </c>
      <c r="N9" s="318"/>
      <c r="O9" s="311"/>
      <c r="P9" s="431" t="s">
        <v>17</v>
      </c>
      <c r="Q9" s="432"/>
      <c r="R9" s="432"/>
      <c r="S9" s="378">
        <f>'データシート入力'!F25</f>
        <v>0</v>
      </c>
      <c r="T9" s="378"/>
      <c r="U9" s="378" t="s">
        <v>19</v>
      </c>
      <c r="V9" s="378"/>
      <c r="W9" s="378">
        <f>'データシート入力'!H25</f>
        <v>0</v>
      </c>
      <c r="X9" s="378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69" t="s">
        <v>289</v>
      </c>
      <c r="B10" s="370"/>
      <c r="C10" s="371"/>
      <c r="D10" s="312" t="s">
        <v>254</v>
      </c>
      <c r="E10" s="313"/>
      <c r="F10" s="313"/>
      <c r="G10" s="313"/>
      <c r="H10" s="313"/>
      <c r="I10" s="380">
        <f>IF('データシート入力'!F28="","",'データシート入力'!F28)</f>
      </c>
      <c r="J10" s="380"/>
      <c r="K10" s="313" t="s">
        <v>228</v>
      </c>
      <c r="L10" s="314"/>
      <c r="M10" s="312" t="s">
        <v>40</v>
      </c>
      <c r="N10" s="313"/>
      <c r="O10" s="314"/>
      <c r="P10" s="478">
        <f>IF('データシート入力'!F27&lt;&gt;"",INT(S11*V11*Y11),"")</f>
      </c>
      <c r="Q10" s="479"/>
      <c r="R10" s="391" t="s">
        <v>229</v>
      </c>
      <c r="S10" s="130"/>
      <c r="T10" s="393" t="s">
        <v>21</v>
      </c>
      <c r="U10" s="393"/>
      <c r="V10" s="393"/>
      <c r="W10" s="393"/>
      <c r="X10" s="393"/>
      <c r="Y10" s="393"/>
      <c r="Z10" s="394"/>
      <c r="AA10" s="2"/>
      <c r="AB10" s="1"/>
      <c r="AC10" s="1"/>
      <c r="AD10" s="1"/>
      <c r="AE10" s="1"/>
    </row>
    <row r="11" spans="1:31" ht="21" customHeight="1">
      <c r="A11" s="346" t="s">
        <v>20</v>
      </c>
      <c r="B11" s="347"/>
      <c r="C11" s="348"/>
      <c r="D11" s="317" t="s">
        <v>290</v>
      </c>
      <c r="E11" s="318"/>
      <c r="F11" s="318"/>
      <c r="G11" s="318"/>
      <c r="H11" s="318"/>
      <c r="I11" s="381">
        <f>IF('データシート入力'!F29="","",'データシート入力'!F29)</f>
      </c>
      <c r="J11" s="381"/>
      <c r="K11" s="318" t="s">
        <v>246</v>
      </c>
      <c r="L11" s="311"/>
      <c r="M11" s="317" t="s">
        <v>41</v>
      </c>
      <c r="N11" s="318"/>
      <c r="O11" s="311"/>
      <c r="P11" s="480"/>
      <c r="Q11" s="481"/>
      <c r="R11" s="392"/>
      <c r="S11" s="395">
        <f>IF('データシート入力'!F27="","",'データシート入力'!F27)</f>
      </c>
      <c r="T11" s="395"/>
      <c r="U11" s="132" t="s">
        <v>231</v>
      </c>
      <c r="V11" s="395">
        <f>IF('データシート入力'!G27="","",'データシート入力'!G27)</f>
      </c>
      <c r="W11" s="395"/>
      <c r="X11" s="132" t="s">
        <v>231</v>
      </c>
      <c r="Y11" s="131">
        <f>IF('データシート入力'!H27="","",'データシート入力'!H27)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12" t="s">
        <v>22</v>
      </c>
      <c r="B12" s="313"/>
      <c r="C12" s="314"/>
      <c r="D12" s="382" t="s">
        <v>42</v>
      </c>
      <c r="E12" s="352"/>
      <c r="F12" s="352" t="s">
        <v>43</v>
      </c>
      <c r="G12" s="352"/>
      <c r="H12" s="352" t="s">
        <v>23</v>
      </c>
      <c r="I12" s="352"/>
      <c r="J12" s="313" t="s">
        <v>44</v>
      </c>
      <c r="K12" s="313"/>
      <c r="L12" s="314"/>
      <c r="M12" s="353" t="s">
        <v>167</v>
      </c>
      <c r="N12" s="354"/>
      <c r="O12" s="355"/>
      <c r="P12" s="350" t="s">
        <v>184</v>
      </c>
      <c r="Q12" s="351"/>
      <c r="R12" s="351"/>
      <c r="S12" s="365" t="s">
        <v>232</v>
      </c>
      <c r="T12" s="366"/>
      <c r="U12" s="367"/>
      <c r="V12" s="352" t="s">
        <v>233</v>
      </c>
      <c r="W12" s="352"/>
      <c r="X12" s="352"/>
      <c r="Y12" s="352" t="s">
        <v>234</v>
      </c>
      <c r="Z12" s="368"/>
      <c r="AA12" s="2"/>
      <c r="AB12" s="1"/>
      <c r="AC12" s="1"/>
      <c r="AD12" s="1"/>
      <c r="AE12" s="1"/>
    </row>
    <row r="13" spans="1:31" ht="14.25" customHeight="1">
      <c r="A13" s="315"/>
      <c r="B13" s="316"/>
      <c r="C13" s="310"/>
      <c r="D13" s="319">
        <f>'データシート入力'!F43</f>
        <v>0</v>
      </c>
      <c r="E13" s="321" t="s">
        <v>24</v>
      </c>
      <c r="F13" s="323">
        <f>'データシート入力'!G43</f>
        <v>0</v>
      </c>
      <c r="G13" s="321" t="s">
        <v>24</v>
      </c>
      <c r="H13" s="323">
        <f>'データシート入力'!H43</f>
        <v>0</v>
      </c>
      <c r="I13" s="321" t="s">
        <v>24</v>
      </c>
      <c r="J13" s="325">
        <f>D13+F13+H13</f>
        <v>0</v>
      </c>
      <c r="K13" s="325"/>
      <c r="L13" s="310" t="s">
        <v>24</v>
      </c>
      <c r="M13" s="359" t="s">
        <v>306</v>
      </c>
      <c r="N13" s="360"/>
      <c r="O13" s="361"/>
      <c r="P13" s="297" t="s">
        <v>186</v>
      </c>
      <c r="Q13" s="298"/>
      <c r="R13" s="299"/>
      <c r="S13" s="303" t="s">
        <v>187</v>
      </c>
      <c r="T13" s="298"/>
      <c r="U13" s="299"/>
      <c r="V13" s="298"/>
      <c r="W13" s="298"/>
      <c r="X13" s="298"/>
      <c r="Y13" s="298"/>
      <c r="Z13" s="305"/>
      <c r="AA13" s="2"/>
      <c r="AB13" s="1"/>
      <c r="AC13" s="1"/>
      <c r="AD13" s="1"/>
      <c r="AE13" s="1"/>
    </row>
    <row r="14" spans="1:31" ht="12.75" customHeight="1">
      <c r="A14" s="317"/>
      <c r="B14" s="318"/>
      <c r="C14" s="311"/>
      <c r="D14" s="320"/>
      <c r="E14" s="322"/>
      <c r="F14" s="324"/>
      <c r="G14" s="322"/>
      <c r="H14" s="324"/>
      <c r="I14" s="322"/>
      <c r="J14" s="326"/>
      <c r="K14" s="326"/>
      <c r="L14" s="311"/>
      <c r="M14" s="307" t="s">
        <v>307</v>
      </c>
      <c r="N14" s="308"/>
      <c r="O14" s="309"/>
      <c r="P14" s="300"/>
      <c r="Q14" s="301"/>
      <c r="R14" s="302"/>
      <c r="S14" s="304"/>
      <c r="T14" s="301"/>
      <c r="U14" s="302"/>
      <c r="V14" s="301"/>
      <c r="W14" s="301"/>
      <c r="X14" s="301"/>
      <c r="Y14" s="301"/>
      <c r="Z14" s="306"/>
      <c r="AA14" s="2"/>
      <c r="AB14" s="1"/>
      <c r="AC14" s="1"/>
      <c r="AD14" s="1"/>
      <c r="AE14" s="1"/>
    </row>
    <row r="15" spans="1:26" ht="19.5" customHeight="1">
      <c r="A15" s="369" t="s">
        <v>25</v>
      </c>
      <c r="B15" s="370"/>
      <c r="C15" s="371"/>
      <c r="D15" s="312" t="str">
        <f>IF('データシート入力'!F44="","不快臭無し・有り",(IF('データシート入力'!F44=1,"不快臭気　無し","不快臭気　有り")))</f>
        <v>不快臭無し・有り</v>
      </c>
      <c r="E15" s="313"/>
      <c r="F15" s="313"/>
      <c r="G15" s="313"/>
      <c r="H15" s="376">
        <f>IF('データシート入力'!F44="","",(IF('データシート入力'!F44=1,"",'データシート入力'!F44)))</f>
      </c>
      <c r="I15" s="376"/>
      <c r="J15" s="376"/>
      <c r="K15" s="376"/>
      <c r="L15" s="377"/>
      <c r="M15" s="436" t="s">
        <v>257</v>
      </c>
      <c r="N15" s="437"/>
      <c r="O15" s="438"/>
      <c r="P15" s="297" t="str">
        <f>IF('データシート入力'!F38="","使用　・　使用せず",(IF('データシート入力'!F38=1,"使用","使用せず")))</f>
        <v>使用　・　使用せず</v>
      </c>
      <c r="Q15" s="476"/>
      <c r="R15" s="476"/>
      <c r="S15" s="476"/>
      <c r="T15" s="476"/>
      <c r="U15" s="476"/>
      <c r="V15" s="476"/>
      <c r="W15" s="476"/>
      <c r="X15" s="476"/>
      <c r="Y15" s="476"/>
      <c r="Z15" s="477"/>
    </row>
    <row r="16" spans="1:26" ht="21.75" customHeight="1">
      <c r="A16" s="346"/>
      <c r="B16" s="347"/>
      <c r="C16" s="348"/>
      <c r="D16" s="317"/>
      <c r="E16" s="318"/>
      <c r="F16" s="318"/>
      <c r="G16" s="318"/>
      <c r="H16" s="378"/>
      <c r="I16" s="378"/>
      <c r="J16" s="378"/>
      <c r="K16" s="378"/>
      <c r="L16" s="379"/>
      <c r="M16" s="362" t="s">
        <v>258</v>
      </c>
      <c r="N16" s="363"/>
      <c r="O16" s="364"/>
      <c r="P16" s="469" t="s">
        <v>259</v>
      </c>
      <c r="Q16" s="470"/>
      <c r="R16" s="470"/>
      <c r="S16" s="471">
        <f>IF('データシート入力'!F40="","",'データシート入力'!F40)</f>
      </c>
      <c r="T16" s="471"/>
      <c r="U16" s="472" t="s">
        <v>260</v>
      </c>
      <c r="V16" s="472"/>
      <c r="W16" s="472">
        <f>IF('データシート入力'!F41="","",'データシート入力'!F41)</f>
      </c>
      <c r="X16" s="472"/>
      <c r="Y16" s="168" t="s">
        <v>261</v>
      </c>
      <c r="Z16" s="165"/>
    </row>
    <row r="17" spans="1:31" ht="15" customHeight="1">
      <c r="A17" s="369" t="s">
        <v>295</v>
      </c>
      <c r="B17" s="370"/>
      <c r="C17" s="371"/>
      <c r="D17" s="444" t="s">
        <v>28</v>
      </c>
      <c r="E17" s="447" t="s">
        <v>29</v>
      </c>
      <c r="F17" s="439">
        <f>IF('データシート入力'!F46="","",'データシート入力'!F46)</f>
      </c>
      <c r="G17" s="439"/>
      <c r="H17" s="391" t="s">
        <v>235</v>
      </c>
      <c r="I17" s="313" t="s">
        <v>31</v>
      </c>
      <c r="J17" s="313"/>
      <c r="K17" s="313"/>
      <c r="L17" s="314"/>
      <c r="M17" s="444" t="s">
        <v>162</v>
      </c>
      <c r="N17" s="441" t="s">
        <v>45</v>
      </c>
      <c r="O17" s="442"/>
      <c r="P17" s="443"/>
      <c r="Q17" s="352" t="s">
        <v>29</v>
      </c>
      <c r="R17" s="352"/>
      <c r="S17" s="352"/>
      <c r="T17" s="463">
        <f>IF('データシート入力'!G5="","",'データシート入力'!G5)</f>
      </c>
      <c r="U17" s="464"/>
      <c r="V17" s="456" t="s">
        <v>235</v>
      </c>
      <c r="W17" s="352"/>
      <c r="X17" s="313" t="s">
        <v>32</v>
      </c>
      <c r="Y17" s="313"/>
      <c r="Z17" s="314"/>
      <c r="AA17" s="2"/>
      <c r="AB17" s="1"/>
      <c r="AC17" s="1"/>
      <c r="AD17" s="1"/>
      <c r="AE17" s="1"/>
    </row>
    <row r="18" spans="1:31" ht="15" customHeight="1">
      <c r="A18" s="356"/>
      <c r="B18" s="357"/>
      <c r="C18" s="358"/>
      <c r="D18" s="445"/>
      <c r="E18" s="448"/>
      <c r="F18" s="440"/>
      <c r="G18" s="440"/>
      <c r="H18" s="302"/>
      <c r="I18" s="316"/>
      <c r="J18" s="316"/>
      <c r="K18" s="316"/>
      <c r="L18" s="310"/>
      <c r="M18" s="445"/>
      <c r="N18" s="461" t="s">
        <v>58</v>
      </c>
      <c r="O18" s="316"/>
      <c r="P18" s="453"/>
      <c r="Q18" s="458"/>
      <c r="R18" s="458"/>
      <c r="S18" s="458"/>
      <c r="T18" s="338"/>
      <c r="U18" s="339"/>
      <c r="V18" s="457"/>
      <c r="W18" s="458"/>
      <c r="X18" s="316"/>
      <c r="Y18" s="316"/>
      <c r="Z18" s="310"/>
      <c r="AA18" s="2"/>
      <c r="AB18" s="1"/>
      <c r="AC18" s="1"/>
      <c r="AD18" s="1"/>
      <c r="AE18" s="1"/>
    </row>
    <row r="19" spans="1:31" ht="15" customHeight="1">
      <c r="A19" s="356" t="s">
        <v>27</v>
      </c>
      <c r="B19" s="357"/>
      <c r="C19" s="358"/>
      <c r="D19" s="445"/>
      <c r="E19" s="449" t="s">
        <v>30</v>
      </c>
      <c r="F19" s="451">
        <f>IF('データシート入力'!G46="","",'データシート入力'!G46)</f>
      </c>
      <c r="G19" s="451"/>
      <c r="H19" s="453" t="s">
        <v>236</v>
      </c>
      <c r="I19" s="454" t="str">
        <f>IF('データシート入力'!H46=100," ",'データシート入力'!H46)</f>
        <v> </v>
      </c>
      <c r="J19" s="454"/>
      <c r="K19" s="454"/>
      <c r="L19" s="310" t="s">
        <v>237</v>
      </c>
      <c r="M19" s="445"/>
      <c r="N19" s="461" t="s">
        <v>238</v>
      </c>
      <c r="O19" s="316"/>
      <c r="P19" s="453"/>
      <c r="Q19" s="458" t="s">
        <v>30</v>
      </c>
      <c r="R19" s="458"/>
      <c r="S19" s="458"/>
      <c r="T19" s="338">
        <f>IF('データシート入力'!J5="","",'データシート入力'!J5)</f>
      </c>
      <c r="U19" s="339"/>
      <c r="V19" s="457" t="s">
        <v>236</v>
      </c>
      <c r="W19" s="458"/>
      <c r="X19" s="454" t="str">
        <f>IF('データシート入力'!L5=100," ",'データシート入力'!L5)</f>
        <v> </v>
      </c>
      <c r="Y19" s="454"/>
      <c r="Z19" s="310" t="s">
        <v>237</v>
      </c>
      <c r="AA19" s="2"/>
      <c r="AB19" s="1"/>
      <c r="AC19" s="1"/>
      <c r="AD19" s="1"/>
      <c r="AE19" s="1"/>
    </row>
    <row r="20" spans="1:31" ht="15" customHeight="1">
      <c r="A20" s="346"/>
      <c r="B20" s="347"/>
      <c r="C20" s="348"/>
      <c r="D20" s="446"/>
      <c r="E20" s="450"/>
      <c r="F20" s="452"/>
      <c r="G20" s="452"/>
      <c r="H20" s="392"/>
      <c r="I20" s="455"/>
      <c r="J20" s="455"/>
      <c r="K20" s="455"/>
      <c r="L20" s="311"/>
      <c r="M20" s="446"/>
      <c r="N20" s="462"/>
      <c r="O20" s="318"/>
      <c r="P20" s="392"/>
      <c r="Q20" s="460"/>
      <c r="R20" s="460"/>
      <c r="S20" s="460"/>
      <c r="T20" s="340"/>
      <c r="U20" s="341"/>
      <c r="V20" s="459"/>
      <c r="W20" s="460"/>
      <c r="X20" s="455"/>
      <c r="Y20" s="455"/>
      <c r="Z20" s="311"/>
      <c r="AA20" s="2"/>
      <c r="AB20" s="1"/>
      <c r="AC20" s="1"/>
      <c r="AD20" s="1"/>
      <c r="AE20" s="1"/>
    </row>
    <row r="21" spans="1:31" ht="27.75" customHeight="1">
      <c r="A21" s="401" t="s">
        <v>33</v>
      </c>
      <c r="B21" s="402"/>
      <c r="C21" s="403"/>
      <c r="D21" s="125"/>
      <c r="E21" s="344">
        <f>IF('データシート入力'!F47="","",'データシート入力'!F47)</f>
      </c>
      <c r="F21" s="344"/>
      <c r="G21" s="344"/>
      <c r="H21" s="465" t="s">
        <v>34</v>
      </c>
      <c r="I21" s="465"/>
      <c r="J21" s="465"/>
      <c r="K21" s="465"/>
      <c r="L21" s="126"/>
      <c r="M21" s="345" t="s">
        <v>155</v>
      </c>
      <c r="N21" s="336"/>
      <c r="O21" s="336"/>
      <c r="P21" s="466"/>
      <c r="Q21" s="336" t="str">
        <f>IF('データシート入力'!F30="","強制換気　・　自然換気",(IF('データシート入力'!F30=1,"強制換気","自然換気")))</f>
        <v>強制換気　・　自然換気</v>
      </c>
      <c r="R21" s="342"/>
      <c r="S21" s="342"/>
      <c r="T21" s="342"/>
      <c r="U21" s="342"/>
      <c r="V21" s="342"/>
      <c r="W21" s="342"/>
      <c r="X21" s="342"/>
      <c r="Y21" s="342"/>
      <c r="Z21" s="343"/>
      <c r="AA21" s="2"/>
      <c r="AB21" s="1"/>
      <c r="AC21" s="1"/>
      <c r="AD21" s="1"/>
      <c r="AE21" s="1"/>
    </row>
    <row r="22" spans="1:31" ht="27.75" customHeight="1">
      <c r="A22" s="401" t="s">
        <v>300</v>
      </c>
      <c r="B22" s="402"/>
      <c r="C22" s="403"/>
      <c r="D22" s="125"/>
      <c r="E22" s="344">
        <f>IF('データシート入力'!F48="","",(IF('データシート入力'!F48&lt;0.001,"0.01↓",'データシート入力'!F48)))</f>
      </c>
      <c r="F22" s="344"/>
      <c r="G22" s="344"/>
      <c r="H22" s="465" t="s">
        <v>247</v>
      </c>
      <c r="I22" s="465"/>
      <c r="J22" s="465"/>
      <c r="K22" s="465"/>
      <c r="L22" s="374" t="s">
        <v>299</v>
      </c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5"/>
      <c r="AA22" s="2"/>
      <c r="AB22" s="1"/>
      <c r="AC22" s="1"/>
      <c r="AD22" s="1"/>
      <c r="AE22" s="1"/>
    </row>
    <row r="23" spans="1:31" ht="27.75" customHeight="1">
      <c r="A23" s="401" t="s">
        <v>303</v>
      </c>
      <c r="B23" s="402"/>
      <c r="C23" s="403"/>
      <c r="D23" s="345" t="s">
        <v>35</v>
      </c>
      <c r="E23" s="336"/>
      <c r="F23" s="336"/>
      <c r="G23" s="372">
        <f>'データシート入力'!F49</f>
        <v>0</v>
      </c>
      <c r="H23" s="372"/>
      <c r="I23" s="126" t="s">
        <v>7</v>
      </c>
      <c r="J23" s="126"/>
      <c r="K23" s="373">
        <f>IF('データシート入力'!H49="","",'データシート入力'!H49)</f>
      </c>
      <c r="L23" s="373"/>
      <c r="M23" s="373"/>
      <c r="N23" s="336" t="s">
        <v>241</v>
      </c>
      <c r="O23" s="336"/>
      <c r="P23" s="126"/>
      <c r="Q23" s="344">
        <f>IF('データシート入力'!H49="","",'データシート入力'!H49/10000)</f>
      </c>
      <c r="R23" s="344"/>
      <c r="S23" s="344"/>
      <c r="T23" s="344"/>
      <c r="U23" s="336" t="s">
        <v>242</v>
      </c>
      <c r="V23" s="336"/>
      <c r="W23" s="336"/>
      <c r="X23" s="336"/>
      <c r="Y23" s="336"/>
      <c r="Z23" s="337"/>
      <c r="AA23" s="2"/>
      <c r="AB23" s="1"/>
      <c r="AC23" s="1"/>
      <c r="AD23" s="1"/>
      <c r="AE23" s="1"/>
    </row>
    <row r="24" spans="1:31" ht="27.75" customHeight="1">
      <c r="A24" s="401" t="s">
        <v>36</v>
      </c>
      <c r="B24" s="402"/>
      <c r="C24" s="403"/>
      <c r="D24" s="345" t="s">
        <v>35</v>
      </c>
      <c r="E24" s="336"/>
      <c r="F24" s="336"/>
      <c r="G24" s="372">
        <f>'データシート入力'!F50</f>
        <v>0</v>
      </c>
      <c r="H24" s="372"/>
      <c r="I24" s="126" t="s">
        <v>7</v>
      </c>
      <c r="J24" s="126"/>
      <c r="K24" s="373">
        <f>IF('データシート入力'!H50="","",(IF('データシート入力'!H50=0,"未検出",'データシート入力'!H50)))</f>
      </c>
      <c r="L24" s="373"/>
      <c r="M24" s="373"/>
      <c r="N24" s="336" t="s">
        <v>241</v>
      </c>
      <c r="O24" s="336"/>
      <c r="P24" s="336" t="s">
        <v>243</v>
      </c>
      <c r="Q24" s="336"/>
      <c r="R24" s="336"/>
      <c r="S24" s="336"/>
      <c r="T24" s="336"/>
      <c r="U24" s="336"/>
      <c r="V24" s="336"/>
      <c r="W24" s="336"/>
      <c r="X24" s="336"/>
      <c r="Y24" s="336"/>
      <c r="Z24" s="337"/>
      <c r="AA24" s="2"/>
      <c r="AB24" s="1"/>
      <c r="AC24" s="1"/>
      <c r="AD24" s="1"/>
      <c r="AE24" s="1"/>
    </row>
    <row r="25" spans="1:31" ht="27.75" customHeight="1">
      <c r="A25" s="369" t="s">
        <v>248</v>
      </c>
      <c r="B25" s="370"/>
      <c r="C25" s="371"/>
      <c r="D25" s="345" t="s">
        <v>35</v>
      </c>
      <c r="E25" s="336"/>
      <c r="F25" s="336"/>
      <c r="G25" s="372">
        <f>'データシート入力'!F51</f>
        <v>0</v>
      </c>
      <c r="H25" s="372"/>
      <c r="I25" s="126" t="s">
        <v>7</v>
      </c>
      <c r="J25" s="126"/>
      <c r="K25" s="373">
        <f>IF('データシート入力'!H51="","",(IF('データシート入力'!H51=0,"未検出",'データシート入力'!H51)))</f>
      </c>
      <c r="L25" s="373"/>
      <c r="M25" s="373"/>
      <c r="N25" s="336" t="s">
        <v>241</v>
      </c>
      <c r="O25" s="336"/>
      <c r="P25" s="336" t="s">
        <v>243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7"/>
      <c r="AA25" s="2"/>
      <c r="AB25" s="1"/>
      <c r="AC25" s="1"/>
      <c r="AD25" s="1"/>
      <c r="AE25" s="1"/>
    </row>
    <row r="26" spans="1:31" ht="19.5" customHeight="1">
      <c r="A26" s="346" t="s">
        <v>176</v>
      </c>
      <c r="B26" s="347"/>
      <c r="C26" s="348"/>
      <c r="D26" s="345">
        <f>'データシート入力'!C52</f>
      </c>
      <c r="E26" s="336"/>
      <c r="F26" s="336"/>
      <c r="G26" s="336"/>
      <c r="H26" s="336"/>
      <c r="I26" s="336"/>
      <c r="J26" s="336"/>
      <c r="K26" s="349">
        <f>IF('データシート入力'!G52="","",'データシート入力'!G52)</f>
      </c>
      <c r="L26" s="349"/>
      <c r="M26" s="349"/>
      <c r="N26" s="336" t="s">
        <v>244</v>
      </c>
      <c r="O26" s="336"/>
      <c r="P26" s="336" t="s">
        <v>177</v>
      </c>
      <c r="Q26" s="336"/>
      <c r="R26" s="336"/>
      <c r="S26" s="336"/>
      <c r="T26" s="336"/>
      <c r="U26" s="336"/>
      <c r="V26" s="336"/>
      <c r="W26" s="336"/>
      <c r="X26" s="336"/>
      <c r="Y26" s="336"/>
      <c r="Z26" s="337"/>
      <c r="AA26" s="2"/>
      <c r="AB26" s="1"/>
      <c r="AC26" s="1"/>
      <c r="AD26" s="1"/>
      <c r="AE26" s="1"/>
    </row>
    <row r="27" spans="1:31" ht="14.25" customHeight="1">
      <c r="A27" s="401" t="s">
        <v>296</v>
      </c>
      <c r="B27" s="402"/>
      <c r="C27" s="403"/>
      <c r="D27" s="473" t="s">
        <v>297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5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330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2"/>
      <c r="AA28" s="2"/>
      <c r="AB28" s="1"/>
      <c r="AC28" s="1"/>
      <c r="AD28" s="1"/>
      <c r="AE28" s="1"/>
    </row>
    <row r="29" spans="1:31" ht="10.5" customHeight="1">
      <c r="A29" s="137"/>
      <c r="B29" s="333" t="s">
        <v>50</v>
      </c>
      <c r="C29" s="133"/>
      <c r="D29" s="396" t="s">
        <v>46</v>
      </c>
      <c r="E29" s="397"/>
      <c r="F29" s="397"/>
      <c r="G29" s="133"/>
      <c r="H29" s="335" t="s">
        <v>308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167"/>
      <c r="AA29" s="2"/>
      <c r="AB29" s="1"/>
      <c r="AC29" s="1"/>
      <c r="AD29" s="1"/>
      <c r="AE29" s="1"/>
    </row>
    <row r="30" spans="1:31" ht="10.5" customHeight="1">
      <c r="A30" s="137"/>
      <c r="B30" s="334"/>
      <c r="C30" s="133"/>
      <c r="D30" s="396" t="s">
        <v>47</v>
      </c>
      <c r="E30" s="397"/>
      <c r="F30" s="397"/>
      <c r="G30" s="133"/>
      <c r="H30" s="327" t="s">
        <v>60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2"/>
      <c r="AB30" s="1"/>
      <c r="AC30" s="1"/>
      <c r="AD30" s="1"/>
      <c r="AE30" s="1"/>
    </row>
    <row r="31" spans="1:31" ht="9.75" customHeight="1">
      <c r="A31" s="137"/>
      <c r="B31" s="333" t="s">
        <v>51</v>
      </c>
      <c r="C31" s="133"/>
      <c r="D31" s="396" t="s">
        <v>33</v>
      </c>
      <c r="E31" s="397"/>
      <c r="F31" s="397"/>
      <c r="G31" s="133"/>
      <c r="H31" s="327" t="s">
        <v>54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2"/>
      <c r="AB31" s="1"/>
      <c r="AC31" s="1"/>
      <c r="AD31" s="1"/>
      <c r="AE31" s="1"/>
    </row>
    <row r="32" spans="1:31" ht="9.75" customHeight="1">
      <c r="A32" s="137"/>
      <c r="B32" s="333"/>
      <c r="C32" s="133"/>
      <c r="D32" s="398" t="s">
        <v>48</v>
      </c>
      <c r="E32" s="399"/>
      <c r="F32" s="399"/>
      <c r="G32" s="133"/>
      <c r="H32" s="327" t="s">
        <v>55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2"/>
      <c r="AB32" s="1"/>
      <c r="AC32" s="1"/>
      <c r="AD32" s="1"/>
      <c r="AE32" s="1"/>
    </row>
    <row r="33" spans="1:31" ht="9.75" customHeight="1">
      <c r="A33" s="137"/>
      <c r="B33" s="333" t="s">
        <v>52</v>
      </c>
      <c r="C33" s="133"/>
      <c r="D33" s="398" t="s">
        <v>57</v>
      </c>
      <c r="E33" s="399"/>
      <c r="F33" s="399"/>
      <c r="G33" s="133"/>
      <c r="H33" s="327" t="s">
        <v>309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8"/>
      <c r="AA33" s="2"/>
      <c r="AB33" s="1"/>
      <c r="AC33" s="1"/>
      <c r="AD33" s="1"/>
      <c r="AE33" s="1"/>
    </row>
    <row r="34" spans="1:31" ht="9.75" customHeight="1">
      <c r="A34" s="137"/>
      <c r="B34" s="333"/>
      <c r="C34" s="133"/>
      <c r="D34" s="398" t="s">
        <v>164</v>
      </c>
      <c r="E34" s="399"/>
      <c r="F34" s="399"/>
      <c r="G34" s="133"/>
      <c r="H34" s="327" t="s">
        <v>245</v>
      </c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8"/>
      <c r="AA34" s="2"/>
      <c r="AB34" s="1"/>
      <c r="AC34" s="1"/>
      <c r="AD34" s="1"/>
      <c r="AE34" s="1"/>
    </row>
    <row r="35" spans="1:31" ht="9.75" customHeight="1">
      <c r="A35" s="137"/>
      <c r="B35" s="333" t="s">
        <v>53</v>
      </c>
      <c r="C35" s="133"/>
      <c r="D35" s="396" t="s">
        <v>298</v>
      </c>
      <c r="E35" s="397"/>
      <c r="F35" s="397"/>
      <c r="G35" s="133"/>
      <c r="H35" s="327" t="s">
        <v>294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2"/>
      <c r="AB35" s="1"/>
      <c r="AC35" s="1"/>
      <c r="AD35" s="1"/>
      <c r="AE35" s="1"/>
    </row>
    <row r="36" spans="1:31" ht="9.75" customHeight="1">
      <c r="A36" s="137"/>
      <c r="B36" s="333"/>
      <c r="C36" s="133"/>
      <c r="D36" s="396" t="s">
        <v>49</v>
      </c>
      <c r="E36" s="397"/>
      <c r="F36" s="397"/>
      <c r="G36" s="133"/>
      <c r="H36" s="327" t="s">
        <v>56</v>
      </c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2"/>
      <c r="AB36" s="1"/>
      <c r="AC36" s="1"/>
      <c r="AD36" s="1"/>
      <c r="AE36" s="1"/>
    </row>
    <row r="37" spans="1:31" ht="9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329" t="s">
        <v>311</v>
      </c>
      <c r="B38" s="329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16" t="s">
        <v>165</v>
      </c>
      <c r="S38" s="316"/>
      <c r="T38" s="316"/>
      <c r="U38" s="316"/>
      <c r="V38" s="316"/>
      <c r="W38" s="316"/>
      <c r="X38" s="316"/>
      <c r="Y38" s="316"/>
      <c r="Z38" s="316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</sheetData>
  <mergeCells count="174">
    <mergeCell ref="V12:X12"/>
    <mergeCell ref="Y12:Z12"/>
    <mergeCell ref="S12:U12"/>
    <mergeCell ref="P12:R12"/>
    <mergeCell ref="F13:F14"/>
    <mergeCell ref="G13:G14"/>
    <mergeCell ref="S13:U14"/>
    <mergeCell ref="V13:Z14"/>
    <mergeCell ref="M14:O14"/>
    <mergeCell ref="M13:O13"/>
    <mergeCell ref="P13:R14"/>
    <mergeCell ref="A27:C27"/>
    <mergeCell ref="D27:Z27"/>
    <mergeCell ref="M16:O16"/>
    <mergeCell ref="D15:G16"/>
    <mergeCell ref="H15:L16"/>
    <mergeCell ref="P25:Z25"/>
    <mergeCell ref="A15:C16"/>
    <mergeCell ref="M21:P21"/>
    <mergeCell ref="I19:K20"/>
    <mergeCell ref="H21:K21"/>
    <mergeCell ref="I11:J11"/>
    <mergeCell ref="M11:O11"/>
    <mergeCell ref="R10:R11"/>
    <mergeCell ref="S11:T11"/>
    <mergeCell ref="T10:Z10"/>
    <mergeCell ref="P10:Q11"/>
    <mergeCell ref="M10:O10"/>
    <mergeCell ref="P8:Z8"/>
    <mergeCell ref="P9:R9"/>
    <mergeCell ref="K11:L11"/>
    <mergeCell ref="V11:W11"/>
    <mergeCell ref="M8:O8"/>
    <mergeCell ref="M9:O9"/>
    <mergeCell ref="U9:V9"/>
    <mergeCell ref="W9:X9"/>
    <mergeCell ref="S9:T9"/>
    <mergeCell ref="J12:L12"/>
    <mergeCell ref="M12:O12"/>
    <mergeCell ref="K24:M24"/>
    <mergeCell ref="G23:H23"/>
    <mergeCell ref="I13:I14"/>
    <mergeCell ref="J13:K14"/>
    <mergeCell ref="L13:L14"/>
    <mergeCell ref="Q21:Z21"/>
    <mergeCell ref="K25:M25"/>
    <mergeCell ref="U23:V23"/>
    <mergeCell ref="L22:Z22"/>
    <mergeCell ref="W23:Z23"/>
    <mergeCell ref="Q23:T23"/>
    <mergeCell ref="N23:O23"/>
    <mergeCell ref="N25:O25"/>
    <mergeCell ref="H22:K22"/>
    <mergeCell ref="K23:M23"/>
    <mergeCell ref="H35:Z35"/>
    <mergeCell ref="H34:Z34"/>
    <mergeCell ref="N24:O24"/>
    <mergeCell ref="P24:Z24"/>
    <mergeCell ref="P26:Z26"/>
    <mergeCell ref="D28:Z28"/>
    <mergeCell ref="G25:H25"/>
    <mergeCell ref="D29:F29"/>
    <mergeCell ref="G24:H24"/>
    <mergeCell ref="G1:P1"/>
    <mergeCell ref="L2:N2"/>
    <mergeCell ref="L3:N4"/>
    <mergeCell ref="L5:N5"/>
    <mergeCell ref="H5:I5"/>
    <mergeCell ref="I2:K2"/>
    <mergeCell ref="J3:K4"/>
    <mergeCell ref="P2:Y2"/>
    <mergeCell ref="O3:R3"/>
    <mergeCell ref="H3:I4"/>
    <mergeCell ref="A11:C11"/>
    <mergeCell ref="A8:C9"/>
    <mergeCell ref="K10:L10"/>
    <mergeCell ref="A10:C10"/>
    <mergeCell ref="D11:H11"/>
    <mergeCell ref="D10:H10"/>
    <mergeCell ref="D9:E9"/>
    <mergeCell ref="F9:L9"/>
    <mergeCell ref="D8:L8"/>
    <mergeCell ref="I10:J10"/>
    <mergeCell ref="P16:R16"/>
    <mergeCell ref="S16:T16"/>
    <mergeCell ref="U16:V16"/>
    <mergeCell ref="M15:O15"/>
    <mergeCell ref="P15:Z15"/>
    <mergeCell ref="W16:X16"/>
    <mergeCell ref="J6:L6"/>
    <mergeCell ref="T3:Y3"/>
    <mergeCell ref="O4:R4"/>
    <mergeCell ref="T4:Y4"/>
    <mergeCell ref="A2:C2"/>
    <mergeCell ref="D2:H2"/>
    <mergeCell ref="E3:E4"/>
    <mergeCell ref="F3:G4"/>
    <mergeCell ref="A3:B4"/>
    <mergeCell ref="C3:C4"/>
    <mergeCell ref="D3:D4"/>
    <mergeCell ref="A5:C5"/>
    <mergeCell ref="N7:Z7"/>
    <mergeCell ref="A6:C6"/>
    <mergeCell ref="D6:I6"/>
    <mergeCell ref="X6:Y6"/>
    <mergeCell ref="O5:Y5"/>
    <mergeCell ref="P6:W6"/>
    <mergeCell ref="A7:C7"/>
    <mergeCell ref="D7:M7"/>
    <mergeCell ref="M6:N6"/>
    <mergeCell ref="A12:C14"/>
    <mergeCell ref="A17:C18"/>
    <mergeCell ref="H17:H18"/>
    <mergeCell ref="F17:G18"/>
    <mergeCell ref="D12:E12"/>
    <mergeCell ref="F12:G12"/>
    <mergeCell ref="H13:H14"/>
    <mergeCell ref="H12:I12"/>
    <mergeCell ref="D13:D14"/>
    <mergeCell ref="E13:E14"/>
    <mergeCell ref="Z19:Z20"/>
    <mergeCell ref="X19:Y20"/>
    <mergeCell ref="M17:M20"/>
    <mergeCell ref="X17:Z18"/>
    <mergeCell ref="N19:P20"/>
    <mergeCell ref="N17:P17"/>
    <mergeCell ref="N18:P18"/>
    <mergeCell ref="A19:C20"/>
    <mergeCell ref="D17:D20"/>
    <mergeCell ref="E17:E18"/>
    <mergeCell ref="E19:E20"/>
    <mergeCell ref="F19:G20"/>
    <mergeCell ref="H19:H20"/>
    <mergeCell ref="V17:W18"/>
    <mergeCell ref="V19:W20"/>
    <mergeCell ref="Q17:S18"/>
    <mergeCell ref="Q19:S20"/>
    <mergeCell ref="T17:U18"/>
    <mergeCell ref="T19:U20"/>
    <mergeCell ref="I17:L18"/>
    <mergeCell ref="L19:L20"/>
    <mergeCell ref="A21:C21"/>
    <mergeCell ref="E21:G21"/>
    <mergeCell ref="A22:C22"/>
    <mergeCell ref="E22:G22"/>
    <mergeCell ref="A23:C23"/>
    <mergeCell ref="D23:F23"/>
    <mergeCell ref="A24:C24"/>
    <mergeCell ref="D24:F24"/>
    <mergeCell ref="A38:B38"/>
    <mergeCell ref="D30:F30"/>
    <mergeCell ref="D35:F35"/>
    <mergeCell ref="B29:B30"/>
    <mergeCell ref="B35:B36"/>
    <mergeCell ref="D31:F31"/>
    <mergeCell ref="D32:F32"/>
    <mergeCell ref="D33:F33"/>
    <mergeCell ref="D34:F34"/>
    <mergeCell ref="H29:Y29"/>
    <mergeCell ref="D36:F36"/>
    <mergeCell ref="B31:B32"/>
    <mergeCell ref="R38:Z38"/>
    <mergeCell ref="H30:Z30"/>
    <mergeCell ref="H31:Z31"/>
    <mergeCell ref="H32:Z32"/>
    <mergeCell ref="H33:Z33"/>
    <mergeCell ref="H36:Z36"/>
    <mergeCell ref="B33:B34"/>
    <mergeCell ref="K26:M26"/>
    <mergeCell ref="N26:O26"/>
    <mergeCell ref="A25:C25"/>
    <mergeCell ref="D25:F25"/>
    <mergeCell ref="A26:C26"/>
    <mergeCell ref="D26:J26"/>
  </mergeCells>
  <printOptions/>
  <pageMargins left="0.45" right="0.22" top="0.71" bottom="0.2755905511811024" header="0.2755905511811024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2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378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0" t="s">
        <v>39</v>
      </c>
      <c r="H1" s="400"/>
      <c r="I1" s="400"/>
      <c r="J1" s="400"/>
      <c r="K1" s="400"/>
      <c r="L1" s="400"/>
      <c r="M1" s="400"/>
      <c r="N1" s="400"/>
      <c r="O1" s="400"/>
      <c r="P1" s="400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6" t="str">
        <f>'データシート入力'!L1</f>
        <v>藤沢市立</v>
      </c>
      <c r="B2" s="407"/>
      <c r="C2" s="407"/>
      <c r="D2" s="408">
        <f>'データシート入力'!B1</f>
        <v>0</v>
      </c>
      <c r="E2" s="408"/>
      <c r="F2" s="408"/>
      <c r="G2" s="408"/>
      <c r="H2" s="408"/>
      <c r="I2" s="385" t="s">
        <v>0</v>
      </c>
      <c r="J2" s="385"/>
      <c r="K2" s="411"/>
      <c r="L2" s="417" t="s">
        <v>1</v>
      </c>
      <c r="M2" s="418"/>
      <c r="N2" s="419"/>
      <c r="O2" s="116"/>
      <c r="P2" s="416">
        <f>'データシート入力'!B2</f>
        <v>0</v>
      </c>
      <c r="Q2" s="416"/>
      <c r="R2" s="416"/>
      <c r="S2" s="416"/>
      <c r="T2" s="416"/>
      <c r="U2" s="416"/>
      <c r="V2" s="416"/>
      <c r="W2" s="416"/>
      <c r="X2" s="416"/>
      <c r="Y2" s="416"/>
      <c r="Z2" s="117"/>
      <c r="AA2" s="2"/>
      <c r="AB2" s="1"/>
      <c r="AC2" s="1"/>
      <c r="AD2" s="1"/>
      <c r="AE2" s="1"/>
    </row>
    <row r="3" spans="1:31" ht="18" customHeight="1">
      <c r="A3" s="426" t="str">
        <f>'データシート入力'!N4</f>
        <v>令和</v>
      </c>
      <c r="B3" s="427"/>
      <c r="C3" s="427">
        <f>'データシート入力'!I1</f>
        <v>6</v>
      </c>
      <c r="D3" s="409" t="s">
        <v>2</v>
      </c>
      <c r="E3" s="409">
        <f>'データシート入力'!B4</f>
        <v>0</v>
      </c>
      <c r="F3" s="409" t="s">
        <v>3</v>
      </c>
      <c r="G3" s="409"/>
      <c r="H3" s="412">
        <f>'データシート入力'!E4</f>
        <v>0</v>
      </c>
      <c r="I3" s="412"/>
      <c r="J3" s="409" t="s">
        <v>4</v>
      </c>
      <c r="K3" s="414"/>
      <c r="L3" s="420" t="s">
        <v>61</v>
      </c>
      <c r="M3" s="421"/>
      <c r="N3" s="422"/>
      <c r="O3" s="376">
        <f>'データシート入力'!B3</f>
        <v>0</v>
      </c>
      <c r="P3" s="376"/>
      <c r="Q3" s="376"/>
      <c r="R3" s="376"/>
      <c r="S3" s="118"/>
      <c r="T3" s="376">
        <f>'データシート入力'!E3</f>
        <v>0</v>
      </c>
      <c r="U3" s="376"/>
      <c r="V3" s="376"/>
      <c r="W3" s="376"/>
      <c r="X3" s="376"/>
      <c r="Y3" s="376"/>
      <c r="Z3" s="119"/>
      <c r="AA3" s="2"/>
      <c r="AB3" s="1"/>
      <c r="AC3" s="1"/>
      <c r="AD3" s="1"/>
      <c r="AE3" s="1"/>
    </row>
    <row r="4" spans="1:31" ht="18.75" customHeight="1">
      <c r="A4" s="428"/>
      <c r="B4" s="429"/>
      <c r="C4" s="429"/>
      <c r="D4" s="410"/>
      <c r="E4" s="410"/>
      <c r="F4" s="410"/>
      <c r="G4" s="410"/>
      <c r="H4" s="413"/>
      <c r="I4" s="413"/>
      <c r="J4" s="410"/>
      <c r="K4" s="415"/>
      <c r="L4" s="423"/>
      <c r="M4" s="424"/>
      <c r="N4" s="425"/>
      <c r="O4" s="378">
        <f>'データシート入力'!I3</f>
        <v>0</v>
      </c>
      <c r="P4" s="378"/>
      <c r="Q4" s="378"/>
      <c r="R4" s="378"/>
      <c r="S4" s="120"/>
      <c r="T4" s="378">
        <f>'データシート入力'!L3</f>
        <v>0</v>
      </c>
      <c r="U4" s="378"/>
      <c r="V4" s="378"/>
      <c r="W4" s="378"/>
      <c r="X4" s="378"/>
      <c r="Y4" s="378"/>
      <c r="Z4" s="121"/>
      <c r="AA4" s="2"/>
      <c r="AB4" s="1"/>
      <c r="AC4" s="1"/>
      <c r="AD4" s="1"/>
      <c r="AE4" s="1"/>
    </row>
    <row r="5" spans="1:31" ht="24.75" customHeight="1">
      <c r="A5" s="401" t="s">
        <v>5</v>
      </c>
      <c r="B5" s="402"/>
      <c r="C5" s="403"/>
      <c r="D5" s="122"/>
      <c r="E5" s="123">
        <f>'データシート入力'!J13</f>
        <v>0</v>
      </c>
      <c r="F5" s="123" t="s">
        <v>6</v>
      </c>
      <c r="G5" s="123">
        <f>'データシート入力'!L13</f>
        <v>0</v>
      </c>
      <c r="H5" s="405" t="s">
        <v>68</v>
      </c>
      <c r="I5" s="405"/>
      <c r="J5" s="124"/>
      <c r="K5" s="117"/>
      <c r="L5" s="345" t="s">
        <v>62</v>
      </c>
      <c r="M5" s="336"/>
      <c r="N5" s="337"/>
      <c r="O5" s="383" t="str">
        <f>IF('データシート入力'!J14="","快晴・晴れ・曇り・雨・雪",'データシート入力'!L14)</f>
        <v>快晴・晴れ・曇り・雨・雪</v>
      </c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117"/>
      <c r="AA5" s="2"/>
      <c r="AB5" s="1"/>
      <c r="AC5" s="1"/>
      <c r="AD5" s="1"/>
      <c r="AE5" s="1"/>
    </row>
    <row r="6" spans="1:31" ht="30.75" customHeight="1">
      <c r="A6" s="401" t="s">
        <v>8</v>
      </c>
      <c r="B6" s="402"/>
      <c r="C6" s="403"/>
      <c r="D6" s="430">
        <f>'データシート入力'!J7</f>
        <v>0</v>
      </c>
      <c r="E6" s="385"/>
      <c r="F6" s="385"/>
      <c r="G6" s="385"/>
      <c r="H6" s="385"/>
      <c r="I6" s="385"/>
      <c r="J6" s="385" t="s">
        <v>9</v>
      </c>
      <c r="K6" s="385"/>
      <c r="L6" s="385"/>
      <c r="M6" s="385">
        <f>'データシート入力'!L8</f>
        <v>0</v>
      </c>
      <c r="N6" s="385"/>
      <c r="O6" s="115" t="s">
        <v>10</v>
      </c>
      <c r="P6" s="385">
        <f>'データシート入力'!J8</f>
        <v>0</v>
      </c>
      <c r="Q6" s="385"/>
      <c r="R6" s="385"/>
      <c r="S6" s="385"/>
      <c r="T6" s="385"/>
      <c r="U6" s="385"/>
      <c r="V6" s="385"/>
      <c r="W6" s="385"/>
      <c r="X6" s="386" t="s">
        <v>11</v>
      </c>
      <c r="Y6" s="386"/>
      <c r="Z6" s="127"/>
      <c r="AA6" s="2"/>
      <c r="AB6" s="1"/>
      <c r="AC6" s="1"/>
      <c r="AD6" s="1"/>
      <c r="AE6" s="1"/>
    </row>
    <row r="7" spans="1:31" ht="27" customHeight="1">
      <c r="A7" s="401" t="s">
        <v>12</v>
      </c>
      <c r="B7" s="402"/>
      <c r="C7" s="403"/>
      <c r="D7" s="404" t="str">
        <f>IF('データシート入力'!J9="","木造・鉄筋・プレハブ・その他",'データシート入力'!L9)</f>
        <v>木造・鉄筋・プレハブ・その他</v>
      </c>
      <c r="E7" s="342"/>
      <c r="F7" s="342"/>
      <c r="G7" s="342"/>
      <c r="H7" s="342"/>
      <c r="I7" s="342"/>
      <c r="J7" s="342"/>
      <c r="K7" s="342"/>
      <c r="L7" s="342"/>
      <c r="M7" s="342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"/>
      <c r="AB7" s="1"/>
      <c r="AC7" s="1"/>
      <c r="AD7" s="1"/>
      <c r="AE7" s="1"/>
    </row>
    <row r="8" spans="1:31" ht="21" customHeight="1">
      <c r="A8" s="369" t="s">
        <v>13</v>
      </c>
      <c r="B8" s="370"/>
      <c r="C8" s="371"/>
      <c r="D8" s="433" t="str">
        <f>IF('データシート入力'!J20="","板　・コンクリート　・プラスチック",'データシート入力'!L20)</f>
        <v>板　・コンクリート　・プラスチック</v>
      </c>
      <c r="E8" s="434"/>
      <c r="F8" s="434"/>
      <c r="G8" s="434"/>
      <c r="H8" s="434"/>
      <c r="I8" s="434"/>
      <c r="J8" s="434"/>
      <c r="K8" s="434"/>
      <c r="L8" s="435"/>
      <c r="M8" s="312" t="s">
        <v>14</v>
      </c>
      <c r="N8" s="313"/>
      <c r="O8" s="314"/>
      <c r="P8" s="312" t="s">
        <v>16</v>
      </c>
      <c r="Q8" s="313"/>
      <c r="R8" s="313"/>
      <c r="S8" s="313"/>
      <c r="T8" s="313"/>
      <c r="U8" s="313"/>
      <c r="V8" s="313"/>
      <c r="W8" s="313"/>
      <c r="X8" s="313"/>
      <c r="Y8" s="313"/>
      <c r="Z8" s="314"/>
      <c r="AA8" s="2"/>
      <c r="AB8" s="1"/>
      <c r="AC8" s="1"/>
      <c r="AD8" s="1"/>
      <c r="AE8" s="1"/>
    </row>
    <row r="9" spans="1:31" ht="27" customHeight="1">
      <c r="A9" s="346"/>
      <c r="B9" s="347"/>
      <c r="C9" s="348"/>
      <c r="D9" s="317" t="s">
        <v>59</v>
      </c>
      <c r="E9" s="318"/>
      <c r="F9" s="318"/>
      <c r="G9" s="318"/>
      <c r="H9" s="318"/>
      <c r="I9" s="318"/>
      <c r="J9" s="318"/>
      <c r="K9" s="318"/>
      <c r="L9" s="311"/>
      <c r="M9" s="317" t="s">
        <v>15</v>
      </c>
      <c r="N9" s="318"/>
      <c r="O9" s="311"/>
      <c r="P9" s="431" t="s">
        <v>17</v>
      </c>
      <c r="Q9" s="432"/>
      <c r="R9" s="432"/>
      <c r="S9" s="378">
        <f>'データシート入力'!J25</f>
        <v>0</v>
      </c>
      <c r="T9" s="378"/>
      <c r="U9" s="378" t="s">
        <v>19</v>
      </c>
      <c r="V9" s="378"/>
      <c r="W9" s="378">
        <f>'データシート入力'!L25</f>
        <v>0</v>
      </c>
      <c r="X9" s="378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69" t="s">
        <v>289</v>
      </c>
      <c r="B10" s="370"/>
      <c r="C10" s="371"/>
      <c r="D10" s="312" t="s">
        <v>254</v>
      </c>
      <c r="E10" s="313"/>
      <c r="F10" s="313"/>
      <c r="G10" s="313"/>
      <c r="H10" s="313"/>
      <c r="I10" s="380">
        <f>IF('データシート入力'!J28="","",'データシート入力'!J28)</f>
      </c>
      <c r="J10" s="380"/>
      <c r="K10" s="313" t="s">
        <v>228</v>
      </c>
      <c r="L10" s="314"/>
      <c r="M10" s="312" t="s">
        <v>40</v>
      </c>
      <c r="N10" s="313"/>
      <c r="O10" s="314"/>
      <c r="P10" s="478">
        <f>IF('データシート入力'!J27&lt;&gt;"",INT(S11*V11*Y11),"")</f>
      </c>
      <c r="Q10" s="479"/>
      <c r="R10" s="391" t="s">
        <v>229</v>
      </c>
      <c r="S10" s="130"/>
      <c r="T10" s="393" t="s">
        <v>21</v>
      </c>
      <c r="U10" s="393"/>
      <c r="V10" s="393"/>
      <c r="W10" s="393"/>
      <c r="X10" s="393"/>
      <c r="Y10" s="393"/>
      <c r="Z10" s="394"/>
      <c r="AA10" s="2"/>
      <c r="AB10" s="1"/>
      <c r="AC10" s="1"/>
      <c r="AD10" s="1"/>
      <c r="AE10" s="1"/>
    </row>
    <row r="11" spans="1:31" ht="21" customHeight="1">
      <c r="A11" s="346" t="s">
        <v>20</v>
      </c>
      <c r="B11" s="347"/>
      <c r="C11" s="348"/>
      <c r="D11" s="317" t="s">
        <v>290</v>
      </c>
      <c r="E11" s="318"/>
      <c r="F11" s="318"/>
      <c r="G11" s="318"/>
      <c r="H11" s="318"/>
      <c r="I11" s="381">
        <f>IF('データシート入力'!J29="","",'データシート入力'!J29)</f>
      </c>
      <c r="J11" s="381"/>
      <c r="K11" s="318" t="s">
        <v>246</v>
      </c>
      <c r="L11" s="311"/>
      <c r="M11" s="317" t="s">
        <v>41</v>
      </c>
      <c r="N11" s="318"/>
      <c r="O11" s="311"/>
      <c r="P11" s="480"/>
      <c r="Q11" s="481"/>
      <c r="R11" s="392"/>
      <c r="S11" s="395">
        <f>IF('データシート入力'!J27="","",'データシート入力'!J27)</f>
      </c>
      <c r="T11" s="395"/>
      <c r="U11" s="132" t="s">
        <v>231</v>
      </c>
      <c r="V11" s="395">
        <f>IF('データシート入力'!K27="","",'データシート入力'!K27)</f>
      </c>
      <c r="W11" s="395"/>
      <c r="X11" s="132" t="s">
        <v>231</v>
      </c>
      <c r="Y11" s="131">
        <f>IF('データシート入力'!L27="","",'データシート入力'!L27)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12" t="s">
        <v>22</v>
      </c>
      <c r="B12" s="313"/>
      <c r="C12" s="314"/>
      <c r="D12" s="382" t="s">
        <v>42</v>
      </c>
      <c r="E12" s="352"/>
      <c r="F12" s="352" t="s">
        <v>43</v>
      </c>
      <c r="G12" s="352"/>
      <c r="H12" s="352" t="s">
        <v>23</v>
      </c>
      <c r="I12" s="352"/>
      <c r="J12" s="313" t="s">
        <v>44</v>
      </c>
      <c r="K12" s="313"/>
      <c r="L12" s="314"/>
      <c r="M12" s="353" t="s">
        <v>167</v>
      </c>
      <c r="N12" s="354"/>
      <c r="O12" s="355"/>
      <c r="P12" s="350" t="s">
        <v>184</v>
      </c>
      <c r="Q12" s="351"/>
      <c r="R12" s="351"/>
      <c r="S12" s="365" t="s">
        <v>232</v>
      </c>
      <c r="T12" s="366"/>
      <c r="U12" s="367"/>
      <c r="V12" s="352" t="s">
        <v>233</v>
      </c>
      <c r="W12" s="352"/>
      <c r="X12" s="352"/>
      <c r="Y12" s="352" t="s">
        <v>234</v>
      </c>
      <c r="Z12" s="368"/>
      <c r="AA12" s="2"/>
      <c r="AB12" s="1"/>
      <c r="AC12" s="1"/>
      <c r="AD12" s="1"/>
      <c r="AE12" s="1"/>
    </row>
    <row r="13" spans="1:31" ht="14.25" customHeight="1">
      <c r="A13" s="315"/>
      <c r="B13" s="316"/>
      <c r="C13" s="310"/>
      <c r="D13" s="319">
        <f>'データシート入力'!J43</f>
        <v>0</v>
      </c>
      <c r="E13" s="321" t="s">
        <v>24</v>
      </c>
      <c r="F13" s="323">
        <f>'データシート入力'!K43</f>
        <v>0</v>
      </c>
      <c r="G13" s="321" t="s">
        <v>24</v>
      </c>
      <c r="H13" s="323">
        <f>'データシート入力'!L43</f>
        <v>0</v>
      </c>
      <c r="I13" s="321" t="s">
        <v>24</v>
      </c>
      <c r="J13" s="325">
        <f>D13+F13+H13</f>
        <v>0</v>
      </c>
      <c r="K13" s="325"/>
      <c r="L13" s="310" t="s">
        <v>24</v>
      </c>
      <c r="M13" s="359" t="s">
        <v>306</v>
      </c>
      <c r="N13" s="360"/>
      <c r="O13" s="361"/>
      <c r="P13" s="297" t="s">
        <v>186</v>
      </c>
      <c r="Q13" s="298"/>
      <c r="R13" s="299"/>
      <c r="S13" s="303" t="s">
        <v>187</v>
      </c>
      <c r="T13" s="298"/>
      <c r="U13" s="299"/>
      <c r="V13" s="298"/>
      <c r="W13" s="298"/>
      <c r="X13" s="298"/>
      <c r="Y13" s="298"/>
      <c r="Z13" s="305"/>
      <c r="AA13" s="2"/>
      <c r="AB13" s="1"/>
      <c r="AC13" s="1"/>
      <c r="AD13" s="1"/>
      <c r="AE13" s="1"/>
    </row>
    <row r="14" spans="1:31" ht="12.75" customHeight="1">
      <c r="A14" s="317"/>
      <c r="B14" s="318"/>
      <c r="C14" s="311"/>
      <c r="D14" s="320"/>
      <c r="E14" s="322"/>
      <c r="F14" s="324"/>
      <c r="G14" s="322"/>
      <c r="H14" s="324"/>
      <c r="I14" s="322"/>
      <c r="J14" s="326"/>
      <c r="K14" s="326"/>
      <c r="L14" s="311"/>
      <c r="M14" s="307" t="s">
        <v>307</v>
      </c>
      <c r="N14" s="308"/>
      <c r="O14" s="309"/>
      <c r="P14" s="300"/>
      <c r="Q14" s="301"/>
      <c r="R14" s="302"/>
      <c r="S14" s="304"/>
      <c r="T14" s="301"/>
      <c r="U14" s="302"/>
      <c r="V14" s="301"/>
      <c r="W14" s="301"/>
      <c r="X14" s="301"/>
      <c r="Y14" s="301"/>
      <c r="Z14" s="306"/>
      <c r="AA14" s="2"/>
      <c r="AB14" s="1"/>
      <c r="AC14" s="1"/>
      <c r="AD14" s="1"/>
      <c r="AE14" s="1"/>
    </row>
    <row r="15" spans="1:26" ht="18.75" customHeight="1">
      <c r="A15" s="369" t="s">
        <v>25</v>
      </c>
      <c r="B15" s="370"/>
      <c r="C15" s="371"/>
      <c r="D15" s="312" t="str">
        <f>IF('データシート入力'!J44="","不快臭無し・有り",(IF('データシート入力'!J44=1,"不快臭気　無し","不快臭気　有り")))</f>
        <v>不快臭無し・有り</v>
      </c>
      <c r="E15" s="313"/>
      <c r="F15" s="313"/>
      <c r="G15" s="313"/>
      <c r="H15" s="376">
        <f>IF('データシート入力'!J44="","",(IF('データシート入力'!J44=1,"",'データシート入力'!J44)))</f>
      </c>
      <c r="I15" s="376"/>
      <c r="J15" s="376"/>
      <c r="K15" s="376"/>
      <c r="L15" s="377"/>
      <c r="M15" s="436" t="s">
        <v>257</v>
      </c>
      <c r="N15" s="437"/>
      <c r="O15" s="438"/>
      <c r="P15" s="297" t="str">
        <f>IF('データシート入力'!J38="","使用　・　使用せず",(IF('データシート入力'!J38=1,"使用","使用せず")))</f>
        <v>使用　・　使用せず</v>
      </c>
      <c r="Q15" s="476"/>
      <c r="R15" s="476"/>
      <c r="S15" s="476"/>
      <c r="T15" s="476"/>
      <c r="U15" s="476"/>
      <c r="V15" s="476"/>
      <c r="W15" s="476"/>
      <c r="X15" s="476"/>
      <c r="Y15" s="476"/>
      <c r="Z15" s="477"/>
    </row>
    <row r="16" spans="1:26" ht="19.5" customHeight="1">
      <c r="A16" s="346"/>
      <c r="B16" s="347"/>
      <c r="C16" s="348"/>
      <c r="D16" s="317"/>
      <c r="E16" s="318"/>
      <c r="F16" s="318"/>
      <c r="G16" s="318"/>
      <c r="H16" s="378"/>
      <c r="I16" s="378"/>
      <c r="J16" s="378"/>
      <c r="K16" s="378"/>
      <c r="L16" s="379"/>
      <c r="M16" s="362" t="s">
        <v>258</v>
      </c>
      <c r="N16" s="363"/>
      <c r="O16" s="364"/>
      <c r="P16" s="469" t="s">
        <v>259</v>
      </c>
      <c r="Q16" s="470"/>
      <c r="R16" s="470"/>
      <c r="S16" s="471">
        <f>IF('データシート入力'!J40="","",'データシート入力'!J40)</f>
      </c>
      <c r="T16" s="471"/>
      <c r="U16" s="472" t="s">
        <v>260</v>
      </c>
      <c r="V16" s="472"/>
      <c r="W16" s="472">
        <f>IF('データシート入力'!J41="","",'データシート入力'!J41)</f>
      </c>
      <c r="X16" s="472"/>
      <c r="Y16" s="168" t="s">
        <v>261</v>
      </c>
      <c r="Z16" s="165"/>
    </row>
    <row r="17" spans="1:31" ht="15" customHeight="1">
      <c r="A17" s="369" t="s">
        <v>295</v>
      </c>
      <c r="B17" s="370"/>
      <c r="C17" s="371"/>
      <c r="D17" s="444" t="s">
        <v>28</v>
      </c>
      <c r="E17" s="447" t="s">
        <v>29</v>
      </c>
      <c r="F17" s="439">
        <f>IF('データシート入力'!J46="","",'データシート入力'!J46)</f>
      </c>
      <c r="G17" s="439"/>
      <c r="H17" s="391" t="s">
        <v>235</v>
      </c>
      <c r="I17" s="313" t="s">
        <v>31</v>
      </c>
      <c r="J17" s="313"/>
      <c r="K17" s="313"/>
      <c r="L17" s="314"/>
      <c r="M17" s="444" t="s">
        <v>162</v>
      </c>
      <c r="N17" s="441" t="s">
        <v>45</v>
      </c>
      <c r="O17" s="442"/>
      <c r="P17" s="443"/>
      <c r="Q17" s="352" t="s">
        <v>29</v>
      </c>
      <c r="R17" s="352"/>
      <c r="S17" s="352"/>
      <c r="T17" s="463">
        <f>IF('データシート入力'!G5="","",'データシート入力'!G5)</f>
      </c>
      <c r="U17" s="464"/>
      <c r="V17" s="456" t="s">
        <v>235</v>
      </c>
      <c r="W17" s="352"/>
      <c r="X17" s="313" t="s">
        <v>32</v>
      </c>
      <c r="Y17" s="313"/>
      <c r="Z17" s="314"/>
      <c r="AA17" s="2"/>
      <c r="AB17" s="1"/>
      <c r="AC17" s="1"/>
      <c r="AD17" s="1"/>
      <c r="AE17" s="1"/>
    </row>
    <row r="18" spans="1:31" ht="15" customHeight="1">
      <c r="A18" s="356"/>
      <c r="B18" s="357"/>
      <c r="C18" s="358"/>
      <c r="D18" s="445"/>
      <c r="E18" s="448"/>
      <c r="F18" s="440"/>
      <c r="G18" s="440"/>
      <c r="H18" s="302"/>
      <c r="I18" s="316"/>
      <c r="J18" s="316"/>
      <c r="K18" s="316"/>
      <c r="L18" s="310"/>
      <c r="M18" s="445"/>
      <c r="N18" s="461" t="s">
        <v>58</v>
      </c>
      <c r="O18" s="316"/>
      <c r="P18" s="453"/>
      <c r="Q18" s="458"/>
      <c r="R18" s="458"/>
      <c r="S18" s="458"/>
      <c r="T18" s="338"/>
      <c r="U18" s="339"/>
      <c r="V18" s="457"/>
      <c r="W18" s="458"/>
      <c r="X18" s="316"/>
      <c r="Y18" s="316"/>
      <c r="Z18" s="310"/>
      <c r="AA18" s="2"/>
      <c r="AB18" s="1"/>
      <c r="AC18" s="1"/>
      <c r="AD18" s="1"/>
      <c r="AE18" s="1"/>
    </row>
    <row r="19" spans="1:31" ht="13.5" customHeight="1">
      <c r="A19" s="356" t="s">
        <v>27</v>
      </c>
      <c r="B19" s="357"/>
      <c r="C19" s="358"/>
      <c r="D19" s="445"/>
      <c r="E19" s="449" t="s">
        <v>30</v>
      </c>
      <c r="F19" s="451">
        <f>IF('データシート入力'!K46="","",'データシート入力'!K46)</f>
      </c>
      <c r="G19" s="451"/>
      <c r="H19" s="453" t="s">
        <v>236</v>
      </c>
      <c r="I19" s="454" t="str">
        <f>IF('データシート入力'!L46=100," ",'データシート入力'!L46)</f>
        <v> </v>
      </c>
      <c r="J19" s="454"/>
      <c r="K19" s="454"/>
      <c r="L19" s="310" t="s">
        <v>237</v>
      </c>
      <c r="M19" s="445"/>
      <c r="N19" s="461" t="s">
        <v>238</v>
      </c>
      <c r="O19" s="316"/>
      <c r="P19" s="453"/>
      <c r="Q19" s="458" t="s">
        <v>30</v>
      </c>
      <c r="R19" s="458"/>
      <c r="S19" s="458"/>
      <c r="T19" s="338">
        <f>IF('データシート入力'!J5="","",'データシート入力'!J5)</f>
      </c>
      <c r="U19" s="339"/>
      <c r="V19" s="457" t="s">
        <v>236</v>
      </c>
      <c r="W19" s="458"/>
      <c r="X19" s="454" t="str">
        <f>IF('データシート入力'!L5=100," ",'データシート入力'!L5)</f>
        <v> </v>
      </c>
      <c r="Y19" s="454"/>
      <c r="Z19" s="310" t="s">
        <v>237</v>
      </c>
      <c r="AA19" s="2"/>
      <c r="AB19" s="1"/>
      <c r="AC19" s="1"/>
      <c r="AD19" s="1"/>
      <c r="AE19" s="1"/>
    </row>
    <row r="20" spans="1:31" ht="13.5" customHeight="1">
      <c r="A20" s="346"/>
      <c r="B20" s="347"/>
      <c r="C20" s="348"/>
      <c r="D20" s="446"/>
      <c r="E20" s="450"/>
      <c r="F20" s="452"/>
      <c r="G20" s="452"/>
      <c r="H20" s="392"/>
      <c r="I20" s="455"/>
      <c r="J20" s="455"/>
      <c r="K20" s="455"/>
      <c r="L20" s="311"/>
      <c r="M20" s="446"/>
      <c r="N20" s="462"/>
      <c r="O20" s="318"/>
      <c r="P20" s="392"/>
      <c r="Q20" s="460"/>
      <c r="R20" s="460"/>
      <c r="S20" s="460"/>
      <c r="T20" s="340"/>
      <c r="U20" s="341"/>
      <c r="V20" s="459"/>
      <c r="W20" s="460"/>
      <c r="X20" s="455"/>
      <c r="Y20" s="455"/>
      <c r="Z20" s="311"/>
      <c r="AA20" s="2"/>
      <c r="AB20" s="1"/>
      <c r="AC20" s="1"/>
      <c r="AD20" s="1"/>
      <c r="AE20" s="1"/>
    </row>
    <row r="21" spans="1:31" ht="27.75" customHeight="1">
      <c r="A21" s="401" t="s">
        <v>33</v>
      </c>
      <c r="B21" s="402"/>
      <c r="C21" s="403"/>
      <c r="D21" s="125"/>
      <c r="E21" s="344">
        <f>IF('データシート入力'!J47="","",'データシート入力'!J47)</f>
      </c>
      <c r="F21" s="344"/>
      <c r="G21" s="344"/>
      <c r="H21" s="465" t="s">
        <v>34</v>
      </c>
      <c r="I21" s="465"/>
      <c r="J21" s="465"/>
      <c r="K21" s="465"/>
      <c r="L21" s="126"/>
      <c r="M21" s="345" t="s">
        <v>239</v>
      </c>
      <c r="N21" s="336"/>
      <c r="O21" s="336"/>
      <c r="P21" s="466"/>
      <c r="Q21" s="336" t="str">
        <f>IF('データシート入力'!J30="","強制換気　・　自然換気",(IF('データシート入力'!J30=1,"強制換気","自然換気")))</f>
        <v>強制換気　・　自然換気</v>
      </c>
      <c r="R21" s="342"/>
      <c r="S21" s="342"/>
      <c r="T21" s="342"/>
      <c r="U21" s="342"/>
      <c r="V21" s="342"/>
      <c r="W21" s="342"/>
      <c r="X21" s="342"/>
      <c r="Y21" s="342"/>
      <c r="Z21" s="343"/>
      <c r="AA21" s="2"/>
      <c r="AB21" s="1"/>
      <c r="AC21" s="1"/>
      <c r="AD21" s="1"/>
      <c r="AE21" s="1"/>
    </row>
    <row r="22" spans="1:31" ht="27.75" customHeight="1">
      <c r="A22" s="401" t="s">
        <v>300</v>
      </c>
      <c r="B22" s="402"/>
      <c r="C22" s="403"/>
      <c r="D22" s="125"/>
      <c r="E22" s="344">
        <f>IF('データシート入力'!J48="","",(IF('データシート入力'!J48&lt;0.001,"0.01↓",'データシート入力'!J48)))</f>
      </c>
      <c r="F22" s="344"/>
      <c r="G22" s="344"/>
      <c r="H22" s="465" t="s">
        <v>240</v>
      </c>
      <c r="I22" s="465"/>
      <c r="J22" s="465"/>
      <c r="K22" s="465"/>
      <c r="L22" s="374" t="s">
        <v>299</v>
      </c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5"/>
      <c r="AA22" s="2"/>
      <c r="AB22" s="1"/>
      <c r="AC22" s="1"/>
      <c r="AD22" s="1"/>
      <c r="AE22" s="1"/>
    </row>
    <row r="23" spans="1:31" ht="27.75" customHeight="1">
      <c r="A23" s="401" t="s">
        <v>303</v>
      </c>
      <c r="B23" s="402"/>
      <c r="C23" s="403"/>
      <c r="D23" s="345" t="s">
        <v>35</v>
      </c>
      <c r="E23" s="336"/>
      <c r="F23" s="336"/>
      <c r="G23" s="372">
        <f>'データシート入力'!J49</f>
        <v>0</v>
      </c>
      <c r="H23" s="372"/>
      <c r="I23" s="126" t="s">
        <v>7</v>
      </c>
      <c r="J23" s="126"/>
      <c r="K23" s="373">
        <f>IF('データシート入力'!L49="","",'データシート入力'!L49)</f>
      </c>
      <c r="L23" s="373"/>
      <c r="M23" s="373"/>
      <c r="N23" s="336" t="s">
        <v>241</v>
      </c>
      <c r="O23" s="336"/>
      <c r="P23" s="126"/>
      <c r="Q23" s="373">
        <f>IF('データシート入力'!L49="","",'データシート入力'!L49/10000)</f>
      </c>
      <c r="R23" s="373"/>
      <c r="S23" s="373"/>
      <c r="T23" s="373"/>
      <c r="U23" s="336" t="s">
        <v>242</v>
      </c>
      <c r="V23" s="336"/>
      <c r="W23" s="336"/>
      <c r="X23" s="336"/>
      <c r="Y23" s="336"/>
      <c r="Z23" s="337"/>
      <c r="AA23" s="2"/>
      <c r="AB23" s="1"/>
      <c r="AC23" s="1"/>
      <c r="AD23" s="1"/>
      <c r="AE23" s="1"/>
    </row>
    <row r="24" spans="1:31" ht="27.75" customHeight="1">
      <c r="A24" s="401" t="s">
        <v>36</v>
      </c>
      <c r="B24" s="402"/>
      <c r="C24" s="403"/>
      <c r="D24" s="345" t="s">
        <v>35</v>
      </c>
      <c r="E24" s="336"/>
      <c r="F24" s="336"/>
      <c r="G24" s="372">
        <f>'データシート入力'!J50</f>
        <v>0</v>
      </c>
      <c r="H24" s="372"/>
      <c r="I24" s="126" t="s">
        <v>7</v>
      </c>
      <c r="J24" s="126"/>
      <c r="K24" s="373">
        <f>IF('データシート入力'!L50="","",(IF('データシート入力'!L50=0,"未検出",'データシート入力'!L50)))</f>
      </c>
      <c r="L24" s="373"/>
      <c r="M24" s="373"/>
      <c r="N24" s="336" t="s">
        <v>241</v>
      </c>
      <c r="O24" s="336"/>
      <c r="P24" s="336" t="s">
        <v>243</v>
      </c>
      <c r="Q24" s="336"/>
      <c r="R24" s="336"/>
      <c r="S24" s="336"/>
      <c r="T24" s="336"/>
      <c r="U24" s="336"/>
      <c r="V24" s="336"/>
      <c r="W24" s="336"/>
      <c r="X24" s="336"/>
      <c r="Y24" s="336"/>
      <c r="Z24" s="337"/>
      <c r="AA24" s="2"/>
      <c r="AB24" s="1"/>
      <c r="AC24" s="1"/>
      <c r="AD24" s="1"/>
      <c r="AE24" s="1"/>
    </row>
    <row r="25" spans="1:31" ht="27.75" customHeight="1">
      <c r="A25" s="369" t="s">
        <v>248</v>
      </c>
      <c r="B25" s="370"/>
      <c r="C25" s="371"/>
      <c r="D25" s="345" t="s">
        <v>35</v>
      </c>
      <c r="E25" s="336"/>
      <c r="F25" s="336"/>
      <c r="G25" s="372">
        <f>'データシート入力'!J51</f>
        <v>0</v>
      </c>
      <c r="H25" s="372"/>
      <c r="I25" s="126" t="s">
        <v>7</v>
      </c>
      <c r="J25" s="126"/>
      <c r="K25" s="373">
        <f>IF('データシート入力'!L51="","",(IF('データシート入力'!L51=0,"未検出",'データシート入力'!L51)))</f>
      </c>
      <c r="L25" s="373"/>
      <c r="M25" s="373"/>
      <c r="N25" s="336" t="s">
        <v>241</v>
      </c>
      <c r="O25" s="336"/>
      <c r="P25" s="336" t="s">
        <v>243</v>
      </c>
      <c r="Q25" s="336"/>
      <c r="R25" s="336"/>
      <c r="S25" s="336"/>
      <c r="T25" s="336"/>
      <c r="U25" s="336"/>
      <c r="V25" s="336"/>
      <c r="W25" s="336"/>
      <c r="X25" s="336"/>
      <c r="Y25" s="336"/>
      <c r="Z25" s="337"/>
      <c r="AA25" s="2"/>
      <c r="AB25" s="1"/>
      <c r="AC25" s="1"/>
      <c r="AD25" s="1"/>
      <c r="AE25" s="1"/>
    </row>
    <row r="26" spans="1:31" ht="19.5" customHeight="1">
      <c r="A26" s="346" t="s">
        <v>176</v>
      </c>
      <c r="B26" s="347"/>
      <c r="C26" s="348"/>
      <c r="D26" s="345">
        <f>'データシート入力'!C52</f>
      </c>
      <c r="E26" s="336"/>
      <c r="F26" s="336"/>
      <c r="G26" s="336"/>
      <c r="H26" s="336"/>
      <c r="I26" s="336"/>
      <c r="J26" s="336"/>
      <c r="K26" s="349">
        <f>IF('データシート入力'!G52="","",'データシート入力'!G52)</f>
      </c>
      <c r="L26" s="349"/>
      <c r="M26" s="349"/>
      <c r="N26" s="336" t="s">
        <v>244</v>
      </c>
      <c r="O26" s="336"/>
      <c r="P26" s="336" t="s">
        <v>177</v>
      </c>
      <c r="Q26" s="336"/>
      <c r="R26" s="336"/>
      <c r="S26" s="336"/>
      <c r="T26" s="336"/>
      <c r="U26" s="336"/>
      <c r="V26" s="336"/>
      <c r="W26" s="336"/>
      <c r="X26" s="336"/>
      <c r="Y26" s="336"/>
      <c r="Z26" s="337"/>
      <c r="AA26" s="2"/>
      <c r="AB26" s="1"/>
      <c r="AC26" s="1"/>
      <c r="AD26" s="1"/>
      <c r="AE26" s="1"/>
    </row>
    <row r="27" spans="1:31" ht="14.25" customHeight="1">
      <c r="A27" s="401" t="s">
        <v>296</v>
      </c>
      <c r="B27" s="402"/>
      <c r="C27" s="403"/>
      <c r="D27" s="473" t="s">
        <v>297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5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330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119"/>
      <c r="AA28" s="2"/>
      <c r="AB28" s="1"/>
      <c r="AC28" s="1"/>
      <c r="AD28" s="1"/>
      <c r="AE28" s="1"/>
    </row>
    <row r="29" spans="1:31" ht="9.75" customHeight="1">
      <c r="A29" s="137"/>
      <c r="B29" s="333" t="s">
        <v>50</v>
      </c>
      <c r="C29" s="133"/>
      <c r="D29" s="396" t="s">
        <v>46</v>
      </c>
      <c r="E29" s="397"/>
      <c r="F29" s="397"/>
      <c r="G29" s="133"/>
      <c r="H29" s="335" t="s">
        <v>308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167"/>
      <c r="AA29" s="2"/>
      <c r="AB29" s="1"/>
      <c r="AC29" s="1"/>
      <c r="AD29" s="1"/>
      <c r="AE29" s="1"/>
    </row>
    <row r="30" spans="1:31" ht="9.75" customHeight="1">
      <c r="A30" s="137"/>
      <c r="B30" s="334"/>
      <c r="C30" s="133"/>
      <c r="D30" s="396" t="s">
        <v>47</v>
      </c>
      <c r="E30" s="397"/>
      <c r="F30" s="397"/>
      <c r="G30" s="133"/>
      <c r="H30" s="327" t="s">
        <v>60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2"/>
      <c r="AB30" s="1"/>
      <c r="AC30" s="1"/>
      <c r="AD30" s="1"/>
      <c r="AE30" s="1"/>
    </row>
    <row r="31" spans="1:31" ht="9.75" customHeight="1">
      <c r="A31" s="137"/>
      <c r="B31" s="333" t="s">
        <v>51</v>
      </c>
      <c r="C31" s="133"/>
      <c r="D31" s="396" t="s">
        <v>33</v>
      </c>
      <c r="E31" s="397"/>
      <c r="F31" s="397"/>
      <c r="G31" s="133"/>
      <c r="H31" s="327" t="s">
        <v>54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2"/>
      <c r="AB31" s="1"/>
      <c r="AC31" s="1"/>
      <c r="AD31" s="1"/>
      <c r="AE31" s="1"/>
    </row>
    <row r="32" spans="1:31" ht="9.75" customHeight="1">
      <c r="A32" s="137"/>
      <c r="B32" s="333"/>
      <c r="C32" s="133"/>
      <c r="D32" s="398" t="s">
        <v>48</v>
      </c>
      <c r="E32" s="399"/>
      <c r="F32" s="399"/>
      <c r="G32" s="133"/>
      <c r="H32" s="327" t="s">
        <v>55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2"/>
      <c r="AB32" s="1"/>
      <c r="AC32" s="1"/>
      <c r="AD32" s="1"/>
      <c r="AE32" s="1"/>
    </row>
    <row r="33" spans="1:31" ht="9.75" customHeight="1">
      <c r="A33" s="137"/>
      <c r="B33" s="333" t="s">
        <v>52</v>
      </c>
      <c r="C33" s="133"/>
      <c r="D33" s="398" t="s">
        <v>57</v>
      </c>
      <c r="E33" s="399"/>
      <c r="F33" s="399"/>
      <c r="G33" s="133"/>
      <c r="H33" s="327" t="s">
        <v>309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8"/>
      <c r="AA33" s="2"/>
      <c r="AB33" s="1"/>
      <c r="AC33" s="1"/>
      <c r="AD33" s="1"/>
      <c r="AE33" s="1"/>
    </row>
    <row r="34" spans="1:31" ht="9.75" customHeight="1">
      <c r="A34" s="137"/>
      <c r="B34" s="333"/>
      <c r="C34" s="133"/>
      <c r="D34" s="398" t="s">
        <v>164</v>
      </c>
      <c r="E34" s="399"/>
      <c r="F34" s="399"/>
      <c r="G34" s="133"/>
      <c r="H34" s="327" t="s">
        <v>245</v>
      </c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8"/>
      <c r="AA34" s="2"/>
      <c r="AB34" s="1"/>
      <c r="AC34" s="1"/>
      <c r="AD34" s="1"/>
      <c r="AE34" s="1"/>
    </row>
    <row r="35" spans="1:31" ht="9.75" customHeight="1">
      <c r="A35" s="137"/>
      <c r="B35" s="333" t="s">
        <v>53</v>
      </c>
      <c r="C35" s="133"/>
      <c r="D35" s="398" t="s">
        <v>298</v>
      </c>
      <c r="E35" s="399"/>
      <c r="F35" s="399"/>
      <c r="G35" s="133"/>
      <c r="H35" s="327" t="s">
        <v>294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2"/>
      <c r="AB35" s="1"/>
      <c r="AC35" s="1"/>
      <c r="AD35" s="1"/>
      <c r="AE35" s="1"/>
    </row>
    <row r="36" spans="1:31" ht="9.75" customHeight="1">
      <c r="A36" s="137"/>
      <c r="B36" s="333"/>
      <c r="C36" s="133"/>
      <c r="D36" s="396" t="s">
        <v>49</v>
      </c>
      <c r="E36" s="397"/>
      <c r="F36" s="397"/>
      <c r="G36" s="133"/>
      <c r="H36" s="327" t="s">
        <v>56</v>
      </c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2"/>
      <c r="AB36" s="1"/>
      <c r="AC36" s="1"/>
      <c r="AD36" s="1"/>
      <c r="AE36" s="1"/>
    </row>
    <row r="37" spans="1:31" ht="12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329" t="s">
        <v>311</v>
      </c>
      <c r="B38" s="329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16" t="s">
        <v>165</v>
      </c>
      <c r="S38" s="316"/>
      <c r="T38" s="316"/>
      <c r="U38" s="316"/>
      <c r="V38" s="316"/>
      <c r="W38" s="316"/>
      <c r="X38" s="316"/>
      <c r="Y38" s="316"/>
      <c r="Z38" s="316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</row>
    <row r="401" spans="1:31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1"/>
      <c r="AC401" s="1"/>
      <c r="AD401" s="1"/>
      <c r="AE401" s="1"/>
    </row>
    <row r="402" spans="1:31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1"/>
      <c r="AC402" s="1"/>
      <c r="AD402" s="1"/>
      <c r="AE402" s="1"/>
    </row>
    <row r="403" spans="1:31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1"/>
      <c r="AC403" s="1"/>
      <c r="AD403" s="1"/>
      <c r="AE403" s="1"/>
    </row>
    <row r="404" spans="1:31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1"/>
      <c r="AC404" s="1"/>
      <c r="AD404" s="1"/>
      <c r="AE404" s="1"/>
    </row>
    <row r="405" spans="1:31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</sheetData>
  <mergeCells count="174">
    <mergeCell ref="M13:O13"/>
    <mergeCell ref="P13:R14"/>
    <mergeCell ref="S13:U14"/>
    <mergeCell ref="V13:Z14"/>
    <mergeCell ref="M14:O14"/>
    <mergeCell ref="V12:X12"/>
    <mergeCell ref="Y12:Z12"/>
    <mergeCell ref="D13:D14"/>
    <mergeCell ref="E13:E14"/>
    <mergeCell ref="F13:F14"/>
    <mergeCell ref="G13:G14"/>
    <mergeCell ref="H13:H14"/>
    <mergeCell ref="I13:I14"/>
    <mergeCell ref="J13:K14"/>
    <mergeCell ref="L13:L14"/>
    <mergeCell ref="J12:L12"/>
    <mergeCell ref="M12:O12"/>
    <mergeCell ref="P12:R12"/>
    <mergeCell ref="S12:U12"/>
    <mergeCell ref="A12:C14"/>
    <mergeCell ref="D12:E12"/>
    <mergeCell ref="F12:G12"/>
    <mergeCell ref="H12:I12"/>
    <mergeCell ref="L22:Z22"/>
    <mergeCell ref="X6:Y6"/>
    <mergeCell ref="D9:E9"/>
    <mergeCell ref="F9:L9"/>
    <mergeCell ref="D15:G16"/>
    <mergeCell ref="H15:L16"/>
    <mergeCell ref="K11:L11"/>
    <mergeCell ref="I10:J10"/>
    <mergeCell ref="I11:J11"/>
    <mergeCell ref="M11:O11"/>
    <mergeCell ref="P10:Q11"/>
    <mergeCell ref="R10:R11"/>
    <mergeCell ref="T10:Z10"/>
    <mergeCell ref="S11:T11"/>
    <mergeCell ref="V11:W11"/>
    <mergeCell ref="M8:O8"/>
    <mergeCell ref="M9:O9"/>
    <mergeCell ref="M6:N6"/>
    <mergeCell ref="D35:F35"/>
    <mergeCell ref="H35:Z35"/>
    <mergeCell ref="N24:O24"/>
    <mergeCell ref="P24:Z24"/>
    <mergeCell ref="D29:F29"/>
    <mergeCell ref="D34:F34"/>
    <mergeCell ref="W23:Z23"/>
    <mergeCell ref="N25:O25"/>
    <mergeCell ref="P25:Z25"/>
    <mergeCell ref="H34:Z34"/>
    <mergeCell ref="N26:O26"/>
    <mergeCell ref="P26:Z26"/>
    <mergeCell ref="D27:Z27"/>
    <mergeCell ref="D28:Y28"/>
    <mergeCell ref="A25:C25"/>
    <mergeCell ref="D25:F25"/>
    <mergeCell ref="G25:H25"/>
    <mergeCell ref="K25:M25"/>
    <mergeCell ref="H21:K21"/>
    <mergeCell ref="H30:Z30"/>
    <mergeCell ref="H31:Z31"/>
    <mergeCell ref="H32:Z32"/>
    <mergeCell ref="G23:H23"/>
    <mergeCell ref="U23:V23"/>
    <mergeCell ref="Q21:Z21"/>
    <mergeCell ref="N23:O23"/>
    <mergeCell ref="H22:K22"/>
    <mergeCell ref="Q23:T23"/>
    <mergeCell ref="G1:P1"/>
    <mergeCell ref="P6:W6"/>
    <mergeCell ref="A7:C7"/>
    <mergeCell ref="D7:M7"/>
    <mergeCell ref="A2:C2"/>
    <mergeCell ref="D2:H2"/>
    <mergeCell ref="E3:E4"/>
    <mergeCell ref="F3:G4"/>
    <mergeCell ref="L2:N2"/>
    <mergeCell ref="J6:L6"/>
    <mergeCell ref="H5:I5"/>
    <mergeCell ref="T3:Y3"/>
    <mergeCell ref="O4:R4"/>
    <mergeCell ref="T4:Y4"/>
    <mergeCell ref="O5:Y5"/>
    <mergeCell ref="L5:N5"/>
    <mergeCell ref="I2:K2"/>
    <mergeCell ref="H3:I4"/>
    <mergeCell ref="J3:K4"/>
    <mergeCell ref="P2:Y2"/>
    <mergeCell ref="O3:R3"/>
    <mergeCell ref="L3:N4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P16:R16"/>
    <mergeCell ref="S16:T16"/>
    <mergeCell ref="U16:V16"/>
    <mergeCell ref="W16:X16"/>
    <mergeCell ref="A15:C16"/>
    <mergeCell ref="M15:O15"/>
    <mergeCell ref="A17:C18"/>
    <mergeCell ref="H17:H18"/>
    <mergeCell ref="F17:G18"/>
    <mergeCell ref="N17:P17"/>
    <mergeCell ref="N18:P18"/>
    <mergeCell ref="I17:L18"/>
    <mergeCell ref="M16:O16"/>
    <mergeCell ref="P15:Z15"/>
    <mergeCell ref="V17:W18"/>
    <mergeCell ref="Z19:Z20"/>
    <mergeCell ref="X19:Y20"/>
    <mergeCell ref="M17:M20"/>
    <mergeCell ref="X17:Z18"/>
    <mergeCell ref="V19:W20"/>
    <mergeCell ref="Q17:S18"/>
    <mergeCell ref="Q19:S20"/>
    <mergeCell ref="T17:U18"/>
    <mergeCell ref="T19:U20"/>
    <mergeCell ref="A19:C20"/>
    <mergeCell ref="D17:D20"/>
    <mergeCell ref="E17:E18"/>
    <mergeCell ref="E19:E20"/>
    <mergeCell ref="F19:G20"/>
    <mergeCell ref="H19:H20"/>
    <mergeCell ref="N19:P20"/>
    <mergeCell ref="L19:L20"/>
    <mergeCell ref="I19:K20"/>
    <mergeCell ref="D23:F23"/>
    <mergeCell ref="A21:C21"/>
    <mergeCell ref="E21:G21"/>
    <mergeCell ref="A22:C22"/>
    <mergeCell ref="E22:G22"/>
    <mergeCell ref="B31:B32"/>
    <mergeCell ref="B33:B34"/>
    <mergeCell ref="A26:C26"/>
    <mergeCell ref="D26:J26"/>
    <mergeCell ref="H33:Z33"/>
    <mergeCell ref="D30:F30"/>
    <mergeCell ref="D31:F31"/>
    <mergeCell ref="D32:F32"/>
    <mergeCell ref="D33:F33"/>
    <mergeCell ref="A27:C27"/>
    <mergeCell ref="B29:B30"/>
    <mergeCell ref="H29:Y29"/>
    <mergeCell ref="K26:M26"/>
    <mergeCell ref="M21:P21"/>
    <mergeCell ref="K23:M23"/>
    <mergeCell ref="A24:C24"/>
    <mergeCell ref="D24:F24"/>
    <mergeCell ref="G24:H24"/>
    <mergeCell ref="K24:M24"/>
    <mergeCell ref="A23:C23"/>
    <mergeCell ref="B35:B36"/>
    <mergeCell ref="D36:F36"/>
    <mergeCell ref="H36:Z36"/>
    <mergeCell ref="A38:B38"/>
    <mergeCell ref="R38:Z38"/>
  </mergeCells>
  <printOptions/>
  <pageMargins left="0.45" right="0.2362204724409449" top="0.7086614173228347" bottom="0.2755905511811024" header="0.2755905511811024" footer="0.275590551181102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B25" sqref="B25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2"/>
      <c r="C1" s="142"/>
      <c r="D1" s="142"/>
      <c r="E1" s="142"/>
      <c r="F1" s="142"/>
      <c r="G1" s="142"/>
      <c r="H1" s="482" t="s">
        <v>63</v>
      </c>
      <c r="I1" s="482"/>
      <c r="J1" s="482"/>
      <c r="K1" s="482"/>
      <c r="L1" s="48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33.75" customHeight="1">
      <c r="A2" s="143"/>
      <c r="B2" s="144" t="str">
        <f>'手書きパソコン用『２』'!A2</f>
        <v>藤沢市立</v>
      </c>
      <c r="C2" s="143"/>
      <c r="D2" s="483">
        <f>'手書きパソコン用『２』'!D2</f>
        <v>0</v>
      </c>
      <c r="E2" s="483"/>
      <c r="F2" s="483"/>
      <c r="G2" s="483"/>
      <c r="H2" s="483"/>
      <c r="I2" s="483"/>
      <c r="J2" s="484" t="s">
        <v>64</v>
      </c>
      <c r="K2" s="484"/>
      <c r="L2" s="484" t="str">
        <f>'データシート入力'!N4</f>
        <v>令和</v>
      </c>
      <c r="M2" s="484"/>
      <c r="N2" s="486">
        <f>'手書きパソコン用『２』'!C3</f>
        <v>6</v>
      </c>
      <c r="O2" s="486"/>
      <c r="P2" s="143" t="s">
        <v>2</v>
      </c>
      <c r="Q2" s="143"/>
      <c r="R2" s="143" t="s">
        <v>3</v>
      </c>
      <c r="S2" s="143"/>
      <c r="T2" s="143" t="s">
        <v>4</v>
      </c>
      <c r="U2" s="145"/>
    </row>
    <row r="3" spans="1:21" ht="30.75" customHeight="1">
      <c r="A3" s="114"/>
      <c r="B3" s="146"/>
      <c r="C3" s="146"/>
      <c r="D3" s="146"/>
      <c r="E3" s="146"/>
      <c r="F3" s="146"/>
      <c r="G3" s="146"/>
      <c r="H3" s="147"/>
      <c r="I3" s="147"/>
      <c r="J3" s="147"/>
      <c r="K3" s="494" t="s">
        <v>1</v>
      </c>
      <c r="L3" s="494"/>
      <c r="M3" s="494"/>
      <c r="N3" s="494"/>
      <c r="O3" s="146"/>
      <c r="P3" s="490">
        <f>'手書きパソコン用『２』'!P2</f>
        <v>0</v>
      </c>
      <c r="Q3" s="490"/>
      <c r="R3" s="490"/>
      <c r="S3" s="490"/>
      <c r="T3" s="146" t="s">
        <v>65</v>
      </c>
      <c r="U3" s="148"/>
    </row>
    <row r="4" spans="1:21" ht="30.75" customHeight="1">
      <c r="A4" s="149"/>
      <c r="B4" s="150"/>
      <c r="C4" s="150"/>
      <c r="D4" s="150"/>
      <c r="E4" s="150"/>
      <c r="F4" s="150"/>
      <c r="G4" s="150"/>
      <c r="H4" s="491" t="s">
        <v>67</v>
      </c>
      <c r="I4" s="491"/>
      <c r="J4" s="491"/>
      <c r="K4" s="491"/>
      <c r="L4" s="151"/>
      <c r="M4" s="150"/>
      <c r="N4" s="150"/>
      <c r="O4" s="150"/>
      <c r="P4" s="150"/>
      <c r="Q4" s="150"/>
      <c r="R4" s="150"/>
      <c r="S4" s="150"/>
      <c r="T4" s="150"/>
      <c r="U4" s="152"/>
    </row>
    <row r="5" spans="1:21" ht="27" customHeight="1">
      <c r="A5" s="153"/>
      <c r="B5" s="154" t="s">
        <v>66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155"/>
    </row>
    <row r="6" spans="1:21" ht="27" customHeight="1">
      <c r="A6" s="15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155"/>
    </row>
    <row r="7" spans="1:21" ht="16.5" customHeight="1">
      <c r="A7" s="15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155"/>
    </row>
    <row r="8" spans="1:21" ht="27" customHeight="1">
      <c r="A8" s="153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155"/>
    </row>
    <row r="9" spans="1:21" ht="36" customHeight="1">
      <c r="A9" s="15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155"/>
    </row>
    <row r="10" spans="1:21" ht="27.75" customHeight="1">
      <c r="A10" s="153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155"/>
    </row>
    <row r="11" spans="1:21" ht="27" customHeight="1">
      <c r="A11" s="15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155"/>
    </row>
    <row r="12" spans="1:21" ht="27" customHeight="1">
      <c r="A12" s="15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155"/>
    </row>
    <row r="13" spans="1:21" ht="27" customHeight="1">
      <c r="A13" s="153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155"/>
    </row>
    <row r="14" spans="1:21" ht="22.5" customHeight="1">
      <c r="A14" s="15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155"/>
    </row>
    <row r="15" spans="1:21" ht="27" customHeight="1">
      <c r="A15" s="15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5"/>
    </row>
    <row r="16" spans="1:21" ht="27" customHeight="1">
      <c r="A16" s="153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5"/>
    </row>
    <row r="17" spans="1:21" ht="27" customHeight="1">
      <c r="A17" s="153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5"/>
    </row>
    <row r="18" spans="1:21" ht="27" customHeight="1">
      <c r="A18" s="153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5"/>
    </row>
    <row r="19" spans="1:21" ht="27" customHeight="1">
      <c r="A19" s="153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5"/>
    </row>
    <row r="20" spans="1:21" ht="27" customHeight="1">
      <c r="A20" s="153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5"/>
    </row>
    <row r="21" spans="1:21" ht="27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5"/>
    </row>
    <row r="22" spans="1:21" ht="27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5"/>
    </row>
    <row r="23" spans="1:21" ht="29.25" customHeight="1">
      <c r="A23" s="487"/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9"/>
    </row>
    <row r="24" spans="1:21" ht="18" customHeight="1">
      <c r="A24" s="157"/>
      <c r="B24" s="158" t="s">
        <v>311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485" t="str">
        <f>'検査報告書手書き用'!N30</f>
        <v>藤沢市学校薬剤師部会</v>
      </c>
      <c r="O24" s="485"/>
      <c r="P24" s="485"/>
      <c r="Q24" s="485"/>
      <c r="R24" s="485"/>
      <c r="S24" s="485"/>
      <c r="T24" s="142"/>
      <c r="U24" s="159"/>
    </row>
  </sheetData>
  <mergeCells count="13">
    <mergeCell ref="N24:S24"/>
    <mergeCell ref="N2:O2"/>
    <mergeCell ref="A23:U23"/>
    <mergeCell ref="P3:S3"/>
    <mergeCell ref="H4:K4"/>
    <mergeCell ref="C5:T5"/>
    <mergeCell ref="B6:T8"/>
    <mergeCell ref="B9:T14"/>
    <mergeCell ref="K3:N3"/>
    <mergeCell ref="H1:L1"/>
    <mergeCell ref="D2:I2"/>
    <mergeCell ref="J2:K2"/>
    <mergeCell ref="L2:M2"/>
  </mergeCells>
  <printOptions/>
  <pageMargins left="0.62" right="0.37" top="0.78" bottom="0.27" header="0.32" footer="0.33"/>
  <pageSetup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B31" sqref="B31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2"/>
      <c r="C1" s="142"/>
      <c r="D1" s="142"/>
      <c r="E1" s="142"/>
      <c r="F1" s="142"/>
      <c r="G1" s="142"/>
      <c r="H1" s="482" t="s">
        <v>63</v>
      </c>
      <c r="I1" s="482"/>
      <c r="J1" s="482"/>
      <c r="K1" s="482"/>
      <c r="L1" s="48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33.75" customHeight="1">
      <c r="A2" s="143"/>
      <c r="B2" s="144" t="str">
        <f>'検査報告書ＰＣ用'!B2</f>
        <v>藤沢市立</v>
      </c>
      <c r="C2" s="143"/>
      <c r="D2" s="483">
        <f>'手書きパソコン用『２』'!C2:H2</f>
        <v>0</v>
      </c>
      <c r="E2" s="483"/>
      <c r="F2" s="483"/>
      <c r="G2" s="483"/>
      <c r="H2" s="483"/>
      <c r="I2" s="483"/>
      <c r="J2" s="484" t="s">
        <v>64</v>
      </c>
      <c r="K2" s="484"/>
      <c r="L2" s="484" t="str">
        <f>'データシート入力'!N4</f>
        <v>令和</v>
      </c>
      <c r="M2" s="484"/>
      <c r="N2" s="486">
        <f>'検査報告書ＰＣ用'!N2</f>
        <v>6</v>
      </c>
      <c r="O2" s="486"/>
      <c r="P2" s="143" t="s">
        <v>2</v>
      </c>
      <c r="Q2" s="143"/>
      <c r="R2" s="143" t="s">
        <v>3</v>
      </c>
      <c r="S2" s="143"/>
      <c r="T2" s="143" t="s">
        <v>4</v>
      </c>
      <c r="U2" s="145"/>
    </row>
    <row r="3" spans="1:21" ht="30.75" customHeight="1">
      <c r="A3" s="114"/>
      <c r="B3" s="146"/>
      <c r="C3" s="146"/>
      <c r="D3" s="146"/>
      <c r="E3" s="146"/>
      <c r="F3" s="146"/>
      <c r="G3" s="146"/>
      <c r="H3" s="147"/>
      <c r="I3" s="147"/>
      <c r="J3" s="147"/>
      <c r="K3" s="494" t="s">
        <v>1</v>
      </c>
      <c r="L3" s="494"/>
      <c r="M3" s="494"/>
      <c r="N3" s="494"/>
      <c r="O3" s="146"/>
      <c r="P3" s="490">
        <f>'手書きパソコン用『２』'!P2:Y2</f>
        <v>0</v>
      </c>
      <c r="Q3" s="490"/>
      <c r="R3" s="490"/>
      <c r="S3" s="490"/>
      <c r="T3" s="146" t="s">
        <v>65</v>
      </c>
      <c r="U3" s="148"/>
    </row>
    <row r="4" spans="1:21" ht="30.75" customHeight="1">
      <c r="A4" s="149"/>
      <c r="B4" s="150"/>
      <c r="C4" s="150"/>
      <c r="D4" s="150"/>
      <c r="E4" s="150"/>
      <c r="F4" s="150"/>
      <c r="G4" s="150"/>
      <c r="H4" s="491" t="str">
        <f>'検査報告書ＰＣ用'!H4</f>
        <v>教室の空気検査</v>
      </c>
      <c r="I4" s="491"/>
      <c r="J4" s="491"/>
      <c r="K4" s="491"/>
      <c r="L4" s="151"/>
      <c r="M4" s="150"/>
      <c r="N4" s="150"/>
      <c r="O4" s="150"/>
      <c r="P4" s="150"/>
      <c r="Q4" s="150"/>
      <c r="R4" s="150"/>
      <c r="S4" s="150"/>
      <c r="T4" s="150"/>
      <c r="U4" s="152"/>
    </row>
    <row r="5" spans="1:21" ht="21" customHeight="1">
      <c r="A5" s="153"/>
      <c r="B5" s="160" t="s">
        <v>66</v>
      </c>
      <c r="C5" s="497" t="s">
        <v>249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155"/>
    </row>
    <row r="6" spans="1:21" ht="21" customHeight="1">
      <c r="A6" s="153"/>
      <c r="B6" s="496" t="s">
        <v>250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155"/>
    </row>
    <row r="7" spans="1:21" ht="21" customHeight="1">
      <c r="A7" s="153"/>
      <c r="B7" s="496" t="s">
        <v>251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155"/>
    </row>
    <row r="8" spans="1:21" ht="21" customHeight="1">
      <c r="A8" s="153"/>
      <c r="B8" s="496" t="s">
        <v>251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155"/>
    </row>
    <row r="9" spans="1:21" ht="21" customHeight="1">
      <c r="A9" s="153"/>
      <c r="B9" s="496" t="s">
        <v>251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155"/>
    </row>
    <row r="10" spans="1:21" ht="21" customHeight="1">
      <c r="A10" s="153"/>
      <c r="B10" s="496" t="s">
        <v>251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155"/>
    </row>
    <row r="11" spans="1:21" ht="21" customHeight="1">
      <c r="A11" s="153"/>
      <c r="B11" s="496" t="s">
        <v>251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155"/>
    </row>
    <row r="12" spans="1:21" ht="21" customHeight="1">
      <c r="A12" s="153"/>
      <c r="B12" s="496" t="s">
        <v>251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155"/>
    </row>
    <row r="13" spans="1:21" ht="21" customHeight="1">
      <c r="A13" s="153"/>
      <c r="B13" s="496" t="s">
        <v>251</v>
      </c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155"/>
    </row>
    <row r="14" spans="1:21" ht="21" customHeight="1">
      <c r="A14" s="153"/>
      <c r="B14" s="496" t="s">
        <v>251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155"/>
    </row>
    <row r="15" spans="1:21" ht="21" customHeight="1">
      <c r="A15" s="153"/>
      <c r="B15" s="496" t="s">
        <v>251</v>
      </c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155"/>
    </row>
    <row r="16" spans="1:21" ht="21" customHeight="1">
      <c r="A16" s="153"/>
      <c r="B16" s="496" t="s">
        <v>251</v>
      </c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155"/>
    </row>
    <row r="17" spans="1:21" ht="21" customHeight="1">
      <c r="A17" s="153"/>
      <c r="B17" s="496" t="s">
        <v>251</v>
      </c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155"/>
    </row>
    <row r="18" spans="1:21" ht="21" customHeight="1">
      <c r="A18" s="153"/>
      <c r="B18" s="496" t="s">
        <v>251</v>
      </c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155"/>
    </row>
    <row r="19" spans="1:21" ht="21" customHeight="1">
      <c r="A19" s="153"/>
      <c r="B19" s="496" t="s">
        <v>251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155"/>
    </row>
    <row r="20" spans="1:21" ht="21" customHeight="1">
      <c r="A20" s="153"/>
      <c r="B20" s="496" t="s">
        <v>251</v>
      </c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155"/>
    </row>
    <row r="21" spans="1:21" ht="21" customHeight="1">
      <c r="A21" s="153"/>
      <c r="B21" s="495" t="s">
        <v>252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155"/>
    </row>
    <row r="22" spans="1:21" ht="21" customHeight="1">
      <c r="A22" s="153"/>
      <c r="B22" s="496" t="s">
        <v>252</v>
      </c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155"/>
    </row>
    <row r="23" spans="1:21" ht="21" customHeight="1">
      <c r="A23" s="153"/>
      <c r="B23" s="496" t="s">
        <v>252</v>
      </c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155"/>
    </row>
    <row r="24" spans="1:21" ht="21" customHeight="1">
      <c r="A24" s="153"/>
      <c r="B24" s="496" t="s">
        <v>252</v>
      </c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155"/>
    </row>
    <row r="25" spans="1:21" ht="21" customHeight="1">
      <c r="A25" s="153"/>
      <c r="B25" s="496" t="s">
        <v>252</v>
      </c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155"/>
    </row>
    <row r="26" spans="1:21" ht="21" customHeight="1">
      <c r="A26" s="153"/>
      <c r="B26" s="496" t="s">
        <v>252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155"/>
    </row>
    <row r="27" spans="1:21" ht="21" customHeight="1">
      <c r="A27" s="153"/>
      <c r="B27" s="496" t="s">
        <v>252</v>
      </c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155"/>
    </row>
    <row r="28" spans="1:21" ht="21" customHeight="1">
      <c r="A28" s="153"/>
      <c r="B28" s="495" t="s">
        <v>252</v>
      </c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155"/>
    </row>
    <row r="29" spans="1:21" ht="12.75" customHeight="1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9"/>
    </row>
    <row r="30" spans="1:21" ht="18" customHeight="1">
      <c r="A30" s="157"/>
      <c r="B30" s="158" t="s">
        <v>311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485" t="s">
        <v>165</v>
      </c>
      <c r="O30" s="485"/>
      <c r="P30" s="485"/>
      <c r="Q30" s="485"/>
      <c r="R30" s="485"/>
      <c r="S30" s="485"/>
      <c r="T30" s="142"/>
      <c r="U30" s="159"/>
    </row>
  </sheetData>
  <mergeCells count="34">
    <mergeCell ref="B12:T12"/>
    <mergeCell ref="B8:T8"/>
    <mergeCell ref="B9:T9"/>
    <mergeCell ref="B10:T10"/>
    <mergeCell ref="B11:T11"/>
    <mergeCell ref="N30:S30"/>
    <mergeCell ref="H1:L1"/>
    <mergeCell ref="D2:I2"/>
    <mergeCell ref="J2:K2"/>
    <mergeCell ref="L2:M2"/>
    <mergeCell ref="P3:S3"/>
    <mergeCell ref="H4:K4"/>
    <mergeCell ref="C5:T5"/>
    <mergeCell ref="B28:T28"/>
    <mergeCell ref="B6:T6"/>
    <mergeCell ref="A29:U29"/>
    <mergeCell ref="B23:T23"/>
    <mergeCell ref="B27:T27"/>
    <mergeCell ref="B24:T24"/>
    <mergeCell ref="K3:N3"/>
    <mergeCell ref="N2:O2"/>
    <mergeCell ref="B25:T25"/>
    <mergeCell ref="B26:T26"/>
    <mergeCell ref="B16:T16"/>
    <mergeCell ref="B7:T7"/>
    <mergeCell ref="B13:T13"/>
    <mergeCell ref="B14:T14"/>
    <mergeCell ref="B15:T15"/>
    <mergeCell ref="B22:T22"/>
    <mergeCell ref="B21:T21"/>
    <mergeCell ref="B17:T17"/>
    <mergeCell ref="B18:T18"/>
    <mergeCell ref="B19:T19"/>
    <mergeCell ref="B20:T20"/>
  </mergeCells>
  <printOptions/>
  <pageMargins left="0.62" right="0.37" top="0.76" bottom="0.27" header="0.32" footer="0.33"/>
  <pageSetup horizontalDpi="300" verticalDpi="3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B9" sqref="B9"/>
    </sheetView>
  </sheetViews>
  <sheetFormatPr defaultColWidth="9.00390625" defaultRowHeight="13.5"/>
  <cols>
    <col min="1" max="1" width="17.75390625" style="0" customWidth="1"/>
    <col min="3" max="3" width="5.875" style="0" customWidth="1"/>
    <col min="13" max="13" width="14.25390625" style="0" customWidth="1"/>
    <col min="14" max="15" width="7.375" style="0" customWidth="1"/>
    <col min="16" max="16" width="7.00390625" style="0" customWidth="1"/>
    <col min="19" max="19" width="6.875" style="0" customWidth="1"/>
    <col min="22" max="22" width="6.50390625" style="0" customWidth="1"/>
    <col min="27" max="27" width="16.25390625" style="0" customWidth="1"/>
  </cols>
  <sheetData>
    <row r="1" spans="1:27" s="4" customFormat="1" ht="33" customHeight="1">
      <c r="A1" s="48"/>
      <c r="B1" s="498" t="s">
        <v>226</v>
      </c>
      <c r="C1" s="498"/>
      <c r="D1" s="498"/>
      <c r="E1" s="498"/>
      <c r="F1" s="498"/>
      <c r="G1" s="49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8" s="4" customFormat="1" ht="19.5" customHeight="1">
      <c r="A2" s="499" t="s">
        <v>69</v>
      </c>
      <c r="B2" s="224" t="s">
        <v>93</v>
      </c>
      <c r="C2" s="500" t="s">
        <v>71</v>
      </c>
      <c r="D2" s="503" t="s">
        <v>74</v>
      </c>
      <c r="E2" s="506" t="s">
        <v>188</v>
      </c>
      <c r="F2" s="506" t="s">
        <v>189</v>
      </c>
      <c r="G2" s="507" t="s">
        <v>75</v>
      </c>
      <c r="H2" s="508" t="s">
        <v>76</v>
      </c>
      <c r="I2" s="508" t="s">
        <v>12</v>
      </c>
      <c r="J2" s="508" t="s">
        <v>190</v>
      </c>
      <c r="K2" s="508" t="s">
        <v>191</v>
      </c>
      <c r="L2" s="508"/>
      <c r="M2" s="508" t="s">
        <v>208</v>
      </c>
      <c r="N2" s="508" t="s">
        <v>209</v>
      </c>
      <c r="O2" s="508" t="s">
        <v>22</v>
      </c>
      <c r="P2" s="506" t="s">
        <v>192</v>
      </c>
      <c r="Q2" s="509" t="s">
        <v>193</v>
      </c>
      <c r="R2" s="510"/>
      <c r="S2" s="510"/>
      <c r="T2" s="506" t="s">
        <v>194</v>
      </c>
      <c r="U2" s="506" t="s">
        <v>301</v>
      </c>
      <c r="V2" s="508" t="s">
        <v>195</v>
      </c>
      <c r="W2" s="508"/>
      <c r="X2" s="224" t="s">
        <v>196</v>
      </c>
      <c r="Y2" s="224"/>
      <c r="Z2" s="224"/>
      <c r="AA2" s="511" t="s">
        <v>89</v>
      </c>
      <c r="AB2" s="3"/>
    </row>
    <row r="3" spans="1:28" s="4" customFormat="1" ht="17.25" customHeight="1">
      <c r="A3" s="499"/>
      <c r="B3" s="224"/>
      <c r="C3" s="501"/>
      <c r="D3" s="504"/>
      <c r="E3" s="506"/>
      <c r="F3" s="506"/>
      <c r="G3" s="507"/>
      <c r="H3" s="508"/>
      <c r="I3" s="508"/>
      <c r="J3" s="508"/>
      <c r="K3" s="508" t="s">
        <v>197</v>
      </c>
      <c r="L3" s="503" t="s">
        <v>291</v>
      </c>
      <c r="M3" s="508"/>
      <c r="N3" s="508"/>
      <c r="O3" s="508"/>
      <c r="P3" s="506"/>
      <c r="Q3" s="503" t="s">
        <v>198</v>
      </c>
      <c r="R3" s="503" t="s">
        <v>199</v>
      </c>
      <c r="S3" s="512" t="s">
        <v>200</v>
      </c>
      <c r="T3" s="506"/>
      <c r="U3" s="506"/>
      <c r="V3" s="508" t="s">
        <v>201</v>
      </c>
      <c r="W3" s="508" t="s">
        <v>202</v>
      </c>
      <c r="X3" s="514" t="s">
        <v>203</v>
      </c>
      <c r="Y3" s="507"/>
      <c r="Z3" s="519" t="s">
        <v>204</v>
      </c>
      <c r="AA3" s="511"/>
      <c r="AB3" s="3"/>
    </row>
    <row r="4" spans="1:28" s="4" customFormat="1" ht="30" customHeight="1">
      <c r="A4" s="499"/>
      <c r="B4" s="224"/>
      <c r="C4" s="502"/>
      <c r="D4" s="505"/>
      <c r="E4" s="506"/>
      <c r="F4" s="506"/>
      <c r="G4" s="507"/>
      <c r="H4" s="508"/>
      <c r="I4" s="508"/>
      <c r="J4" s="508"/>
      <c r="K4" s="508"/>
      <c r="L4" s="505"/>
      <c r="M4" s="508"/>
      <c r="N4" s="508"/>
      <c r="O4" s="508"/>
      <c r="P4" s="506"/>
      <c r="Q4" s="505"/>
      <c r="R4" s="505"/>
      <c r="S4" s="513"/>
      <c r="T4" s="506"/>
      <c r="U4" s="506"/>
      <c r="V4" s="508"/>
      <c r="W4" s="508"/>
      <c r="X4" s="56" t="s">
        <v>201</v>
      </c>
      <c r="Y4" s="56" t="s">
        <v>202</v>
      </c>
      <c r="Z4" s="520"/>
      <c r="AA4" s="511"/>
      <c r="AB4" s="3"/>
    </row>
    <row r="5" spans="1:28" s="4" customFormat="1" ht="13.5">
      <c r="A5" s="500" t="s">
        <v>221</v>
      </c>
      <c r="B5" s="516">
        <v>44939</v>
      </c>
      <c r="C5" s="516" t="s">
        <v>210</v>
      </c>
      <c r="D5" s="57">
        <v>0.4166666666666667</v>
      </c>
      <c r="E5" s="58">
        <v>24</v>
      </c>
      <c r="F5" s="59">
        <v>81</v>
      </c>
      <c r="G5" s="60" t="s">
        <v>222</v>
      </c>
      <c r="H5" s="61">
        <v>2</v>
      </c>
      <c r="I5" s="60" t="s">
        <v>205</v>
      </c>
      <c r="J5" s="62">
        <v>189</v>
      </c>
      <c r="K5" s="63">
        <v>60</v>
      </c>
      <c r="L5" s="63">
        <v>60</v>
      </c>
      <c r="M5" s="64" t="s">
        <v>185</v>
      </c>
      <c r="N5" s="60" t="s">
        <v>255</v>
      </c>
      <c r="O5" s="65">
        <v>31</v>
      </c>
      <c r="P5" s="64" t="s">
        <v>206</v>
      </c>
      <c r="Q5" s="66">
        <v>24.4</v>
      </c>
      <c r="R5" s="67" t="s">
        <v>211</v>
      </c>
      <c r="S5" s="68">
        <v>83</v>
      </c>
      <c r="T5" s="69">
        <v>0.35</v>
      </c>
      <c r="U5" s="70">
        <v>0.08</v>
      </c>
      <c r="V5" s="71">
        <v>20</v>
      </c>
      <c r="W5" s="72">
        <v>600</v>
      </c>
      <c r="X5" s="71" t="s">
        <v>212</v>
      </c>
      <c r="Y5" s="73" t="s">
        <v>212</v>
      </c>
      <c r="Z5" s="74" t="s">
        <v>212</v>
      </c>
      <c r="AA5" s="64"/>
      <c r="AB5" s="3"/>
    </row>
    <row r="6" spans="1:28" s="4" customFormat="1" ht="13.5">
      <c r="A6" s="502"/>
      <c r="B6" s="517"/>
      <c r="C6" s="517"/>
      <c r="D6" s="75">
        <v>0.4236111111111111</v>
      </c>
      <c r="E6" s="76">
        <v>24.8</v>
      </c>
      <c r="F6" s="77">
        <v>81</v>
      </c>
      <c r="G6" s="78" t="s">
        <v>223</v>
      </c>
      <c r="H6" s="79">
        <v>3</v>
      </c>
      <c r="I6" s="78" t="s">
        <v>205</v>
      </c>
      <c r="J6" s="80">
        <v>189</v>
      </c>
      <c r="K6" s="81">
        <v>0</v>
      </c>
      <c r="L6" s="81">
        <v>80</v>
      </c>
      <c r="M6" s="82" t="s">
        <v>185</v>
      </c>
      <c r="N6" s="78" t="s">
        <v>206</v>
      </c>
      <c r="O6" s="83">
        <v>29</v>
      </c>
      <c r="P6" s="82" t="s">
        <v>206</v>
      </c>
      <c r="Q6" s="84">
        <v>26</v>
      </c>
      <c r="R6" s="85">
        <v>22</v>
      </c>
      <c r="S6" s="86">
        <v>71</v>
      </c>
      <c r="T6" s="87" t="s">
        <v>213</v>
      </c>
      <c r="U6" s="88" t="s">
        <v>214</v>
      </c>
      <c r="V6" s="89">
        <v>30</v>
      </c>
      <c r="W6" s="90">
        <v>1000</v>
      </c>
      <c r="X6" s="89" t="s">
        <v>214</v>
      </c>
      <c r="Y6" s="91" t="s">
        <v>214</v>
      </c>
      <c r="Z6" s="92" t="s">
        <v>214</v>
      </c>
      <c r="AA6" s="50"/>
      <c r="AB6" s="3"/>
    </row>
    <row r="7" spans="1:28" s="4" customFormat="1" ht="13.5">
      <c r="A7" s="515" t="s">
        <v>207</v>
      </c>
      <c r="B7" s="516">
        <v>44945</v>
      </c>
      <c r="C7" s="518" t="s">
        <v>215</v>
      </c>
      <c r="D7" s="93">
        <v>0.43402777777777773</v>
      </c>
      <c r="E7" s="94">
        <v>17</v>
      </c>
      <c r="F7" s="95">
        <v>81</v>
      </c>
      <c r="G7" s="96" t="s">
        <v>224</v>
      </c>
      <c r="H7" s="97">
        <v>1</v>
      </c>
      <c r="I7" s="96" t="s">
        <v>205</v>
      </c>
      <c r="J7" s="98">
        <v>203</v>
      </c>
      <c r="K7" s="99">
        <v>0</v>
      </c>
      <c r="L7" s="99">
        <v>100</v>
      </c>
      <c r="M7" s="100" t="s">
        <v>220</v>
      </c>
      <c r="N7" s="96" t="s">
        <v>255</v>
      </c>
      <c r="O7" s="101">
        <v>40</v>
      </c>
      <c r="P7" s="100" t="s">
        <v>216</v>
      </c>
      <c r="Q7" s="102">
        <v>26</v>
      </c>
      <c r="R7" s="103">
        <v>18</v>
      </c>
      <c r="S7" s="104">
        <v>65</v>
      </c>
      <c r="T7" s="105">
        <v>0.15</v>
      </c>
      <c r="U7" s="106">
        <v>0.05</v>
      </c>
      <c r="V7" s="107">
        <v>5</v>
      </c>
      <c r="W7" s="108">
        <v>1500</v>
      </c>
      <c r="X7" s="107">
        <v>5</v>
      </c>
      <c r="Y7" s="109" t="s">
        <v>256</v>
      </c>
      <c r="Z7" s="110">
        <v>0.08</v>
      </c>
      <c r="AA7" s="100"/>
      <c r="AB7" s="3"/>
    </row>
    <row r="8" spans="1:28" s="4" customFormat="1" ht="13.5">
      <c r="A8" s="502"/>
      <c r="B8" s="517"/>
      <c r="C8" s="517"/>
      <c r="D8" s="75">
        <v>0.44097222222222227</v>
      </c>
      <c r="E8" s="76">
        <v>17</v>
      </c>
      <c r="F8" s="77">
        <v>81</v>
      </c>
      <c r="G8" s="78" t="s">
        <v>225</v>
      </c>
      <c r="H8" s="79">
        <v>1</v>
      </c>
      <c r="I8" s="78" t="s">
        <v>217</v>
      </c>
      <c r="J8" s="80">
        <v>203</v>
      </c>
      <c r="K8" s="81">
        <v>20</v>
      </c>
      <c r="L8" s="81">
        <v>50</v>
      </c>
      <c r="M8" s="82" t="s">
        <v>220</v>
      </c>
      <c r="N8" s="78" t="s">
        <v>218</v>
      </c>
      <c r="O8" s="83">
        <v>38</v>
      </c>
      <c r="P8" s="82" t="s">
        <v>218</v>
      </c>
      <c r="Q8" s="84">
        <v>20</v>
      </c>
      <c r="R8" s="85">
        <v>17</v>
      </c>
      <c r="S8" s="86">
        <v>74</v>
      </c>
      <c r="T8" s="87" t="s">
        <v>219</v>
      </c>
      <c r="U8" s="88" t="s">
        <v>214</v>
      </c>
      <c r="V8" s="89">
        <v>20</v>
      </c>
      <c r="W8" s="90">
        <v>500</v>
      </c>
      <c r="X8" s="89" t="s">
        <v>214</v>
      </c>
      <c r="Y8" s="91" t="s">
        <v>214</v>
      </c>
      <c r="Z8" s="92" t="s">
        <v>214</v>
      </c>
      <c r="AA8" s="82"/>
      <c r="AB8" s="3"/>
    </row>
    <row r="13" spans="1:27" s="4" customFormat="1" ht="33" customHeight="1">
      <c r="A13" s="48"/>
      <c r="B13" s="522" t="s">
        <v>227</v>
      </c>
      <c r="C13" s="522"/>
      <c r="D13" s="522"/>
      <c r="E13" s="522"/>
      <c r="F13" s="522"/>
      <c r="G13" s="52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113" customFormat="1" ht="19.5" customHeight="1">
      <c r="A14" s="523" t="s">
        <v>69</v>
      </c>
      <c r="B14" s="524" t="s">
        <v>93</v>
      </c>
      <c r="C14" s="525" t="s">
        <v>71</v>
      </c>
      <c r="D14" s="528" t="s">
        <v>74</v>
      </c>
      <c r="E14" s="531" t="s">
        <v>188</v>
      </c>
      <c r="F14" s="531" t="s">
        <v>189</v>
      </c>
      <c r="G14" s="532" t="s">
        <v>75</v>
      </c>
      <c r="H14" s="521" t="s">
        <v>76</v>
      </c>
      <c r="I14" s="521" t="s">
        <v>12</v>
      </c>
      <c r="J14" s="521" t="s">
        <v>190</v>
      </c>
      <c r="K14" s="521" t="s">
        <v>191</v>
      </c>
      <c r="L14" s="521"/>
      <c r="M14" s="521" t="s">
        <v>208</v>
      </c>
      <c r="N14" s="521" t="s">
        <v>209</v>
      </c>
      <c r="O14" s="521" t="s">
        <v>22</v>
      </c>
      <c r="P14" s="531" t="s">
        <v>192</v>
      </c>
      <c r="Q14" s="533" t="s">
        <v>193</v>
      </c>
      <c r="R14" s="534"/>
      <c r="S14" s="534"/>
      <c r="T14" s="531" t="s">
        <v>194</v>
      </c>
      <c r="U14" s="531" t="s">
        <v>301</v>
      </c>
      <c r="V14" s="521" t="s">
        <v>195</v>
      </c>
      <c r="W14" s="521"/>
      <c r="X14" s="524" t="s">
        <v>196</v>
      </c>
      <c r="Y14" s="524"/>
      <c r="Z14" s="524"/>
      <c r="AA14" s="535" t="s">
        <v>89</v>
      </c>
      <c r="AB14" s="112"/>
    </row>
    <row r="15" spans="1:28" s="113" customFormat="1" ht="17.25" customHeight="1">
      <c r="A15" s="523"/>
      <c r="B15" s="524"/>
      <c r="C15" s="526"/>
      <c r="D15" s="529"/>
      <c r="E15" s="531"/>
      <c r="F15" s="531"/>
      <c r="G15" s="532"/>
      <c r="H15" s="521"/>
      <c r="I15" s="521"/>
      <c r="J15" s="521"/>
      <c r="K15" s="521" t="s">
        <v>197</v>
      </c>
      <c r="L15" s="528" t="s">
        <v>291</v>
      </c>
      <c r="M15" s="521"/>
      <c r="N15" s="521"/>
      <c r="O15" s="521"/>
      <c r="P15" s="531"/>
      <c r="Q15" s="528" t="s">
        <v>198</v>
      </c>
      <c r="R15" s="528" t="s">
        <v>199</v>
      </c>
      <c r="S15" s="536" t="s">
        <v>200</v>
      </c>
      <c r="T15" s="531"/>
      <c r="U15" s="531"/>
      <c r="V15" s="521" t="s">
        <v>201</v>
      </c>
      <c r="W15" s="521" t="s">
        <v>202</v>
      </c>
      <c r="X15" s="538" t="s">
        <v>203</v>
      </c>
      <c r="Y15" s="532"/>
      <c r="Z15" s="539" t="s">
        <v>204</v>
      </c>
      <c r="AA15" s="535"/>
      <c r="AB15" s="112"/>
    </row>
    <row r="16" spans="1:28" s="113" customFormat="1" ht="30" customHeight="1">
      <c r="A16" s="523"/>
      <c r="B16" s="524"/>
      <c r="C16" s="527"/>
      <c r="D16" s="530"/>
      <c r="E16" s="531"/>
      <c r="F16" s="531"/>
      <c r="G16" s="532"/>
      <c r="H16" s="521"/>
      <c r="I16" s="521"/>
      <c r="J16" s="521"/>
      <c r="K16" s="521"/>
      <c r="L16" s="530"/>
      <c r="M16" s="521"/>
      <c r="N16" s="521"/>
      <c r="O16" s="521"/>
      <c r="P16" s="531"/>
      <c r="Q16" s="530"/>
      <c r="R16" s="530"/>
      <c r="S16" s="537"/>
      <c r="T16" s="531"/>
      <c r="U16" s="531"/>
      <c r="V16" s="521"/>
      <c r="W16" s="521"/>
      <c r="X16" s="111" t="s">
        <v>201</v>
      </c>
      <c r="Y16" s="111" t="s">
        <v>202</v>
      </c>
      <c r="Z16" s="540"/>
      <c r="AA16" s="535"/>
      <c r="AB16" s="112"/>
    </row>
    <row r="17" spans="1:28" s="4" customFormat="1" ht="13.5">
      <c r="A17" s="541"/>
      <c r="B17" s="516"/>
      <c r="C17" s="516"/>
      <c r="D17" s="57"/>
      <c r="E17" s="58"/>
      <c r="F17" s="59"/>
      <c r="G17" s="60"/>
      <c r="H17" s="61"/>
      <c r="I17" s="60"/>
      <c r="J17" s="62"/>
      <c r="K17" s="63"/>
      <c r="L17" s="63"/>
      <c r="M17" s="64"/>
      <c r="N17" s="60"/>
      <c r="O17" s="65"/>
      <c r="P17" s="64"/>
      <c r="Q17" s="66"/>
      <c r="R17" s="67"/>
      <c r="S17" s="68"/>
      <c r="T17" s="69"/>
      <c r="U17" s="70"/>
      <c r="V17" s="71"/>
      <c r="W17" s="72"/>
      <c r="X17" s="71"/>
      <c r="Y17" s="73"/>
      <c r="Z17" s="74"/>
      <c r="AA17" s="64"/>
      <c r="AB17" s="3"/>
    </row>
    <row r="18" spans="1:28" s="4" customFormat="1" ht="13.5">
      <c r="A18" s="542"/>
      <c r="B18" s="517"/>
      <c r="C18" s="517"/>
      <c r="D18" s="75"/>
      <c r="E18" s="76"/>
      <c r="F18" s="77"/>
      <c r="G18" s="78"/>
      <c r="H18" s="79"/>
      <c r="I18" s="78"/>
      <c r="J18" s="80"/>
      <c r="K18" s="81"/>
      <c r="L18" s="81"/>
      <c r="M18" s="82"/>
      <c r="N18" s="78"/>
      <c r="O18" s="83"/>
      <c r="P18" s="82"/>
      <c r="Q18" s="84"/>
      <c r="R18" s="85"/>
      <c r="S18" s="86"/>
      <c r="T18" s="87"/>
      <c r="U18" s="88"/>
      <c r="V18" s="89"/>
      <c r="W18" s="90"/>
      <c r="X18" s="89"/>
      <c r="Y18" s="91"/>
      <c r="Z18" s="92"/>
      <c r="AA18" s="82"/>
      <c r="AB18" s="3"/>
    </row>
  </sheetData>
  <mergeCells count="71">
    <mergeCell ref="Z15:Z16"/>
    <mergeCell ref="A17:A18"/>
    <mergeCell ref="B17:B18"/>
    <mergeCell ref="C17:C18"/>
    <mergeCell ref="M14:M16"/>
    <mergeCell ref="N14:N16"/>
    <mergeCell ref="O14:O16"/>
    <mergeCell ref="P14:P16"/>
    <mergeCell ref="H14:H16"/>
    <mergeCell ref="I14:I16"/>
    <mergeCell ref="X14:Z14"/>
    <mergeCell ref="AA14:AA16"/>
    <mergeCell ref="K15:K16"/>
    <mergeCell ref="L15:L16"/>
    <mergeCell ref="Q15:Q16"/>
    <mergeCell ref="R15:R16"/>
    <mergeCell ref="S15:S16"/>
    <mergeCell ref="V15:V16"/>
    <mergeCell ref="W15:W16"/>
    <mergeCell ref="X15:Y15"/>
    <mergeCell ref="Q14:S14"/>
    <mergeCell ref="T14:T16"/>
    <mergeCell ref="U14:U16"/>
    <mergeCell ref="V14:W14"/>
    <mergeCell ref="J14:J16"/>
    <mergeCell ref="K14:L14"/>
    <mergeCell ref="B13:G13"/>
    <mergeCell ref="A14:A16"/>
    <mergeCell ref="B14:B16"/>
    <mergeCell ref="C14:C16"/>
    <mergeCell ref="D14:D16"/>
    <mergeCell ref="E14:E16"/>
    <mergeCell ref="F14:F16"/>
    <mergeCell ref="G14:G16"/>
    <mergeCell ref="A7:A8"/>
    <mergeCell ref="B7:B8"/>
    <mergeCell ref="C7:C8"/>
    <mergeCell ref="Z3:Z4"/>
    <mergeCell ref="A5:A6"/>
    <mergeCell ref="B5:B6"/>
    <mergeCell ref="C5:C6"/>
    <mergeCell ref="M2:M4"/>
    <mergeCell ref="N2:N4"/>
    <mergeCell ref="O2:O4"/>
    <mergeCell ref="X2:Z2"/>
    <mergeCell ref="AA2:AA4"/>
    <mergeCell ref="K3:K4"/>
    <mergeCell ref="L3:L4"/>
    <mergeCell ref="Q3:Q4"/>
    <mergeCell ref="R3:R4"/>
    <mergeCell ref="S3:S4"/>
    <mergeCell ref="V3:V4"/>
    <mergeCell ref="W3:W4"/>
    <mergeCell ref="X3:Y3"/>
    <mergeCell ref="Q2:S2"/>
    <mergeCell ref="T2:T4"/>
    <mergeCell ref="U2:U4"/>
    <mergeCell ref="V2:W2"/>
    <mergeCell ref="P2:P4"/>
    <mergeCell ref="H2:H4"/>
    <mergeCell ref="I2:I4"/>
    <mergeCell ref="J2:J4"/>
    <mergeCell ref="K2:L2"/>
    <mergeCell ref="B1:G1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C60" sqref="C60"/>
    </sheetView>
  </sheetViews>
  <sheetFormatPr defaultColWidth="9.00390625" defaultRowHeight="13.5"/>
  <cols>
    <col min="1" max="1" width="12.00390625" style="0" customWidth="1"/>
  </cols>
  <sheetData>
    <row r="1" spans="1:2" ht="13.5">
      <c r="A1" t="s">
        <v>69</v>
      </c>
      <c r="B1">
        <f>'手書きパソコン用『２』'!D2</f>
        <v>0</v>
      </c>
    </row>
    <row r="2" spans="1:2" ht="13.5">
      <c r="A2" t="s">
        <v>70</v>
      </c>
      <c r="B2" t="str">
        <f>CONCATENATE('手書きパソコン用『２』'!E3,"月",'手書きパソコン用『２』'!H3,"日")</f>
        <v>0月0日</v>
      </c>
    </row>
    <row r="3" spans="1:2" ht="13.5">
      <c r="A3" t="s">
        <v>71</v>
      </c>
      <c r="B3">
        <f>'データシート入力'!D14</f>
      </c>
    </row>
    <row r="4" spans="1:2" ht="13.5">
      <c r="A4" t="s">
        <v>72</v>
      </c>
      <c r="B4">
        <f>'データシート入力'!G5</f>
        <v>0</v>
      </c>
    </row>
    <row r="5" spans="1:2" ht="13.5">
      <c r="A5" t="s">
        <v>73</v>
      </c>
      <c r="B5" t="str">
        <f>'データシート入力'!L5</f>
        <v> </v>
      </c>
    </row>
    <row r="6" spans="1:2" ht="13.5">
      <c r="A6" t="s">
        <v>74</v>
      </c>
      <c r="B6" t="str">
        <f>CONCATENATE('データシート入力'!B13,'データシート入力'!C13,'データシート入力'!D13,'データシート入力'!E13)</f>
        <v>時分</v>
      </c>
    </row>
    <row r="7" spans="1:2" ht="13.5">
      <c r="A7" t="s">
        <v>75</v>
      </c>
      <c r="B7" s="40">
        <f>'データシート入力'!B8</f>
        <v>0</v>
      </c>
    </row>
    <row r="8" spans="1:2" ht="13.5">
      <c r="A8" t="s">
        <v>76</v>
      </c>
      <c r="B8" s="40">
        <f>'データシート入力'!D8</f>
        <v>0</v>
      </c>
    </row>
    <row r="9" spans="1:2" ht="13.5">
      <c r="A9" t="s">
        <v>12</v>
      </c>
      <c r="B9">
        <f>'データシート入力'!D9</f>
      </c>
    </row>
    <row r="10" spans="1:2" ht="13.5">
      <c r="A10" t="s">
        <v>77</v>
      </c>
      <c r="B10">
        <f>'手書パソコン用 (１)'!P10</f>
      </c>
    </row>
    <row r="11" spans="1:2" ht="13.5">
      <c r="A11" t="s">
        <v>78</v>
      </c>
      <c r="B11">
        <f>'データシート入力'!B28</f>
        <v>0</v>
      </c>
    </row>
    <row r="12" spans="1:2" ht="13.5">
      <c r="A12" t="s">
        <v>79</v>
      </c>
      <c r="B12">
        <f>'データシート入力'!B29</f>
        <v>0</v>
      </c>
    </row>
    <row r="13" spans="1:2" ht="13.5">
      <c r="A13" t="s">
        <v>80</v>
      </c>
      <c r="B13">
        <f>'データシート入力'!B33</f>
        <v>0</v>
      </c>
    </row>
    <row r="14" spans="1:2" ht="13.5">
      <c r="A14" t="s">
        <v>81</v>
      </c>
      <c r="B14">
        <f>'データシート入力'!C38</f>
      </c>
    </row>
    <row r="15" spans="1:2" ht="13.5">
      <c r="A15" t="s">
        <v>82</v>
      </c>
      <c r="B15">
        <f>'手書パソコン用 (１)'!J13</f>
        <v>0</v>
      </c>
    </row>
    <row r="16" spans="1:2" ht="13.5">
      <c r="A16" t="s">
        <v>49</v>
      </c>
      <c r="B16">
        <f>'データシート入力'!B44</f>
        <v>0</v>
      </c>
    </row>
    <row r="17" spans="1:2" ht="13.5">
      <c r="A17" t="s">
        <v>46</v>
      </c>
      <c r="B17">
        <f>'手書パソコン用 (１)'!F17</f>
      </c>
    </row>
    <row r="18" spans="1:2" ht="13.5">
      <c r="A18" t="s">
        <v>83</v>
      </c>
      <c r="B18">
        <f>'手書パソコン用 (１)'!F19</f>
      </c>
    </row>
    <row r="19" spans="1:2" ht="13.5">
      <c r="A19" t="s">
        <v>47</v>
      </c>
      <c r="B19" t="str">
        <f>'手書パソコン用 (１)'!I19</f>
        <v> </v>
      </c>
    </row>
    <row r="20" spans="1:2" ht="13.5">
      <c r="A20" t="s">
        <v>33</v>
      </c>
      <c r="B20" s="41">
        <f>'手書パソコン用 (１)'!E21</f>
      </c>
    </row>
    <row r="21" spans="1:2" ht="13.5">
      <c r="A21" t="s">
        <v>84</v>
      </c>
      <c r="B21">
        <f>'手書パソコン用 (１)'!E22</f>
      </c>
    </row>
    <row r="22" spans="1:2" ht="13.5">
      <c r="A22" t="s">
        <v>85</v>
      </c>
      <c r="B22" s="42">
        <f>'データシート入力'!B49</f>
        <v>0</v>
      </c>
    </row>
    <row r="23" spans="1:2" ht="13.5">
      <c r="A23" t="s">
        <v>86</v>
      </c>
      <c r="B23" s="42">
        <f>'手書パソコン用 (１)'!K23</f>
      </c>
    </row>
    <row r="24" spans="1:2" ht="13.5">
      <c r="A24" t="s">
        <v>87</v>
      </c>
      <c r="B24" s="42">
        <f>'データシート入力'!B50</f>
        <v>0</v>
      </c>
    </row>
    <row r="25" spans="1:2" ht="13.5">
      <c r="A25" t="s">
        <v>88</v>
      </c>
      <c r="B25" s="42">
        <f>'手書パソコン用 (１)'!K24</f>
      </c>
    </row>
    <row r="26" spans="1:2" ht="13.5">
      <c r="A26" t="s">
        <v>37</v>
      </c>
      <c r="B26" s="42" t="e">
        <f>データシート入力!#REF!</f>
        <v>#REF!</v>
      </c>
    </row>
    <row r="27" spans="1:2" ht="13.5">
      <c r="A27" t="s">
        <v>38</v>
      </c>
      <c r="B27" s="42" t="e">
        <f>'手書パソコン用 (１)'!#REF!</f>
        <v>#REF!</v>
      </c>
    </row>
    <row r="28" spans="1:2" ht="13.5">
      <c r="A28" t="s">
        <v>89</v>
      </c>
      <c r="B28" s="42">
        <f>'データシート入力'!B59</f>
        <v>0</v>
      </c>
    </row>
    <row r="29" ht="13.5">
      <c r="B29" s="42"/>
    </row>
    <row r="30" spans="1:2" ht="13.5">
      <c r="A30" t="s">
        <v>90</v>
      </c>
      <c r="B30" s="42"/>
    </row>
    <row r="31" spans="1:2" ht="13.5">
      <c r="A31" t="s">
        <v>69</v>
      </c>
      <c r="B31">
        <f>'データシート入力'!B1</f>
        <v>0</v>
      </c>
    </row>
    <row r="32" spans="1:2" ht="13.5">
      <c r="A32" t="s">
        <v>70</v>
      </c>
      <c r="B32" t="str">
        <f>CONCATENATE('手書きパソコン用『２』'!E3,"月",'手書きパソコン用『２』'!H3,"日")</f>
        <v>0月0日</v>
      </c>
    </row>
    <row r="33" spans="1:2" ht="13.5">
      <c r="A33" t="s">
        <v>71</v>
      </c>
      <c r="B33">
        <f>'データシート入力'!H14</f>
      </c>
    </row>
    <row r="34" spans="1:2" ht="13.5">
      <c r="A34" t="s">
        <v>72</v>
      </c>
      <c r="B34">
        <f>'データシート入力'!G5</f>
        <v>0</v>
      </c>
    </row>
    <row r="35" spans="1:2" ht="13.5">
      <c r="A35" t="s">
        <v>73</v>
      </c>
      <c r="B35" t="str">
        <f>'データシート入力'!L5</f>
        <v> </v>
      </c>
    </row>
    <row r="36" spans="1:2" ht="13.5">
      <c r="A36" t="s">
        <v>74</v>
      </c>
      <c r="B36" t="str">
        <f>CONCATENATE('データシート入力'!F13,'データシート入力'!G13,'データシート入力'!H13,'データシート入力'!I13)</f>
        <v>時分</v>
      </c>
    </row>
    <row r="37" spans="1:2" ht="13.5">
      <c r="A37" t="s">
        <v>75</v>
      </c>
      <c r="B37" s="40">
        <f>'データシート入力'!F8</f>
        <v>0</v>
      </c>
    </row>
    <row r="38" spans="1:2" ht="13.5">
      <c r="A38" t="s">
        <v>76</v>
      </c>
      <c r="B38" s="40">
        <f>'データシート入力'!H8</f>
        <v>0</v>
      </c>
    </row>
    <row r="39" spans="1:2" ht="13.5">
      <c r="A39" t="s">
        <v>12</v>
      </c>
      <c r="B39">
        <f>'データシート入力'!H9</f>
      </c>
    </row>
    <row r="40" spans="1:2" ht="13.5">
      <c r="A40" t="s">
        <v>77</v>
      </c>
      <c r="B40">
        <f>'手書きパソコン用『２』'!P10</f>
      </c>
    </row>
    <row r="41" spans="1:2" ht="13.5">
      <c r="A41" t="s">
        <v>78</v>
      </c>
      <c r="B41">
        <f>'データシート入力'!F28</f>
        <v>0</v>
      </c>
    </row>
    <row r="42" spans="1:2" ht="13.5">
      <c r="A42" t="s">
        <v>79</v>
      </c>
      <c r="B42">
        <f>'データシート入力'!F29</f>
        <v>0</v>
      </c>
    </row>
    <row r="43" spans="1:2" ht="13.5">
      <c r="A43" t="s">
        <v>80</v>
      </c>
      <c r="B43">
        <f>'データシート入力'!F33</f>
        <v>0</v>
      </c>
    </row>
    <row r="44" spans="1:2" ht="13.5">
      <c r="A44" t="s">
        <v>81</v>
      </c>
      <c r="B44">
        <f>'データシート入力'!G38</f>
      </c>
    </row>
    <row r="45" spans="1:2" ht="13.5">
      <c r="A45" t="s">
        <v>82</v>
      </c>
      <c r="B45">
        <f>'データシート入力'!I43</f>
        <v>0</v>
      </c>
    </row>
    <row r="46" spans="1:2" ht="13.5">
      <c r="A46" t="s">
        <v>49</v>
      </c>
      <c r="B46">
        <f>'データシート入力'!F44</f>
        <v>0</v>
      </c>
    </row>
    <row r="47" spans="1:2" ht="13.5">
      <c r="A47" t="s">
        <v>46</v>
      </c>
      <c r="B47">
        <f>'手書きパソコン用『２』'!F17</f>
      </c>
    </row>
    <row r="48" spans="1:2" ht="13.5">
      <c r="A48" t="s">
        <v>83</v>
      </c>
      <c r="B48">
        <f>'手書きパソコン用『２』'!F19</f>
      </c>
    </row>
    <row r="49" spans="1:2" ht="13.5">
      <c r="A49" t="s">
        <v>47</v>
      </c>
      <c r="B49" t="str">
        <f>'手書きパソコン用『２』'!I19</f>
        <v> </v>
      </c>
    </row>
    <row r="50" spans="1:2" ht="13.5">
      <c r="A50" t="s">
        <v>33</v>
      </c>
      <c r="B50" s="41">
        <f>'手書きパソコン用『２』'!E21</f>
      </c>
    </row>
    <row r="51" spans="1:2" ht="13.5">
      <c r="A51" t="s">
        <v>84</v>
      </c>
      <c r="B51">
        <f>'手書きパソコン用『２』'!E22</f>
      </c>
    </row>
    <row r="52" spans="1:2" ht="13.5">
      <c r="A52" t="s">
        <v>85</v>
      </c>
      <c r="B52" s="42">
        <f>'データシート入力'!F49</f>
        <v>0</v>
      </c>
    </row>
    <row r="53" spans="1:2" ht="13.5">
      <c r="A53" t="s">
        <v>86</v>
      </c>
      <c r="B53" s="42">
        <f>'手書きパソコン用『２』'!K23</f>
      </c>
    </row>
    <row r="54" spans="1:2" ht="13.5">
      <c r="A54" t="s">
        <v>87</v>
      </c>
      <c r="B54" s="42">
        <f>'データシート入力'!F50</f>
        <v>0</v>
      </c>
    </row>
    <row r="55" spans="1:2" ht="13.5">
      <c r="A55" t="s">
        <v>88</v>
      </c>
      <c r="B55" s="42">
        <f>'手書きパソコン用『２』'!K24</f>
      </c>
    </row>
    <row r="56" spans="1:2" ht="13.5">
      <c r="A56" t="s">
        <v>37</v>
      </c>
      <c r="B56" s="42" t="e">
        <f>データシート入力!#REF!</f>
        <v>#REF!</v>
      </c>
    </row>
    <row r="57" spans="1:2" ht="13.5">
      <c r="A57" t="s">
        <v>38</v>
      </c>
      <c r="B57" s="42" t="e">
        <f>手書きパソコン用『２』!#REF!</f>
        <v>#REF!</v>
      </c>
    </row>
    <row r="58" spans="1:2" ht="13.5">
      <c r="A58" t="s">
        <v>89</v>
      </c>
      <c r="B58" s="42">
        <f>'データシート入力'!F59</f>
        <v>0</v>
      </c>
    </row>
    <row r="59" ht="13.5">
      <c r="B59" s="42"/>
    </row>
    <row r="60" spans="1:2" ht="13.5">
      <c r="A60" t="s">
        <v>90</v>
      </c>
      <c r="B60" s="42"/>
    </row>
    <row r="61" spans="1:2" ht="13.5">
      <c r="A61" t="s">
        <v>69</v>
      </c>
      <c r="B61">
        <f>'データシート入力'!B1</f>
        <v>0</v>
      </c>
    </row>
    <row r="62" spans="1:2" ht="13.5">
      <c r="A62" t="s">
        <v>70</v>
      </c>
      <c r="B62" t="str">
        <f>CONCATENATE('手書きパソコン用『２』'!E3,"月",'手書きパソコン用『２』'!H3,"日")</f>
        <v>0月0日</v>
      </c>
    </row>
    <row r="63" spans="1:2" ht="13.5">
      <c r="A63" t="s">
        <v>71</v>
      </c>
      <c r="B63">
        <f>'データシート入力'!L14</f>
      </c>
    </row>
    <row r="64" spans="1:2" ht="13.5">
      <c r="A64" t="s">
        <v>72</v>
      </c>
      <c r="B64">
        <f>'データシート入力'!G5</f>
        <v>0</v>
      </c>
    </row>
    <row r="65" spans="1:2" ht="13.5">
      <c r="A65" t="s">
        <v>73</v>
      </c>
      <c r="B65" t="str">
        <f>'データシート入力'!L5</f>
        <v> </v>
      </c>
    </row>
    <row r="66" spans="1:2" ht="13.5">
      <c r="A66" t="s">
        <v>74</v>
      </c>
      <c r="B66" t="str">
        <f>CONCATENATE('データシート入力'!J13,'データシート入力'!K13,'データシート入力'!L13,'データシート入力'!M13)</f>
        <v>時分</v>
      </c>
    </row>
    <row r="67" spans="1:2" ht="13.5">
      <c r="A67" t="s">
        <v>75</v>
      </c>
      <c r="B67" s="40">
        <f>'データシート入力'!J8</f>
        <v>0</v>
      </c>
    </row>
    <row r="68" spans="1:2" ht="13.5">
      <c r="A68" t="s">
        <v>76</v>
      </c>
      <c r="B68" s="40">
        <f>'データシート入力'!L8</f>
        <v>0</v>
      </c>
    </row>
    <row r="69" spans="1:2" ht="13.5">
      <c r="A69" t="s">
        <v>12</v>
      </c>
      <c r="B69">
        <f>'データシート入力'!L9</f>
      </c>
    </row>
    <row r="70" spans="1:2" ht="13.5">
      <c r="A70" t="s">
        <v>77</v>
      </c>
      <c r="B70">
        <f>'手書きパソコン用３'!P10</f>
      </c>
    </row>
    <row r="71" spans="1:2" ht="13.5">
      <c r="A71" t="s">
        <v>78</v>
      </c>
      <c r="B71">
        <f>'データシート入力'!J28</f>
        <v>0</v>
      </c>
    </row>
    <row r="72" spans="1:2" ht="13.5">
      <c r="A72" t="s">
        <v>79</v>
      </c>
      <c r="B72">
        <f>'データシート入力'!J29</f>
        <v>0</v>
      </c>
    </row>
    <row r="73" spans="1:2" ht="13.5">
      <c r="A73" t="s">
        <v>80</v>
      </c>
      <c r="B73">
        <f>'データシート入力'!J33</f>
        <v>0</v>
      </c>
    </row>
    <row r="74" spans="1:2" ht="13.5">
      <c r="A74" t="s">
        <v>81</v>
      </c>
      <c r="B74">
        <f>'データシート入力'!K38</f>
      </c>
    </row>
    <row r="75" spans="1:2" ht="13.5">
      <c r="A75" t="s">
        <v>82</v>
      </c>
      <c r="B75">
        <f>'データシート入力'!M43</f>
        <v>0</v>
      </c>
    </row>
    <row r="76" spans="1:2" ht="13.5">
      <c r="A76" t="s">
        <v>49</v>
      </c>
      <c r="B76">
        <f>'データシート入力'!J44</f>
        <v>0</v>
      </c>
    </row>
    <row r="77" spans="1:2" ht="13.5">
      <c r="A77" t="s">
        <v>46</v>
      </c>
      <c r="B77">
        <f>'データシート入力'!J46</f>
        <v>0</v>
      </c>
    </row>
    <row r="78" spans="1:2" ht="13.5">
      <c r="A78" t="s">
        <v>83</v>
      </c>
      <c r="B78">
        <f>'データシート入力'!K46</f>
        <v>0</v>
      </c>
    </row>
    <row r="79" spans="1:2" ht="13.5">
      <c r="A79" t="s">
        <v>47</v>
      </c>
      <c r="B79" t="str">
        <f>'データシート入力'!L46</f>
        <v> </v>
      </c>
    </row>
    <row r="80" spans="1:2" ht="13.5">
      <c r="A80" t="s">
        <v>33</v>
      </c>
      <c r="B80" s="41">
        <f>'手書きパソコン用３'!E21</f>
      </c>
    </row>
    <row r="81" spans="1:2" ht="13.5">
      <c r="A81" t="s">
        <v>84</v>
      </c>
      <c r="B81">
        <f>'手書きパソコン用３'!E22</f>
      </c>
    </row>
    <row r="82" spans="1:2" ht="13.5">
      <c r="A82" t="s">
        <v>85</v>
      </c>
      <c r="B82" s="42">
        <f>'データシート入力'!J49</f>
        <v>0</v>
      </c>
    </row>
    <row r="83" spans="1:2" ht="13.5">
      <c r="A83" t="s">
        <v>86</v>
      </c>
      <c r="B83" s="42">
        <f>'手書きパソコン用３'!K23</f>
      </c>
    </row>
    <row r="84" spans="1:2" ht="13.5">
      <c r="A84" t="s">
        <v>87</v>
      </c>
      <c r="B84" s="42">
        <f>'データシート入力'!J50</f>
        <v>0</v>
      </c>
    </row>
    <row r="85" spans="1:2" ht="13.5">
      <c r="A85" t="s">
        <v>88</v>
      </c>
      <c r="B85" s="42">
        <f>'手書きパソコン用３'!K24</f>
      </c>
    </row>
    <row r="86" spans="1:2" ht="13.5">
      <c r="A86" t="s">
        <v>37</v>
      </c>
      <c r="B86" s="42" t="e">
        <f>データシート入力!#REF!</f>
        <v>#REF!</v>
      </c>
    </row>
    <row r="87" spans="1:2" ht="13.5">
      <c r="A87" t="s">
        <v>38</v>
      </c>
      <c r="B87" s="42" t="e">
        <f>手書きパソコン用３!#REF!</f>
        <v>#REF!</v>
      </c>
    </row>
    <row r="88" spans="1:2" ht="13.5">
      <c r="A88" t="s">
        <v>89</v>
      </c>
      <c r="B88" s="42">
        <f>'データシート入力'!J59</f>
        <v>0</v>
      </c>
    </row>
    <row r="89" ht="13.5">
      <c r="B89" s="42"/>
    </row>
    <row r="90" ht="13.5">
      <c r="B90" s="4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36">
      <selection activeCell="A61" sqref="A61"/>
    </sheetView>
  </sheetViews>
  <sheetFormatPr defaultColWidth="9.00390625" defaultRowHeight="13.5"/>
  <sheetData>
    <row r="1" ht="13.5">
      <c r="A1">
        <f>'手書きパソコン用『２』'!D2</f>
        <v>0</v>
      </c>
    </row>
    <row r="2" ht="13.5">
      <c r="A2" t="str">
        <f>CONCATENATE('手書きパソコン用『２』'!E3,"月",'手書きパソコン用『２』'!H3,"日")</f>
        <v>0月0日</v>
      </c>
    </row>
    <row r="3" ht="13.5">
      <c r="A3">
        <f>'データシート入力'!D14</f>
      </c>
    </row>
    <row r="4" ht="13.5">
      <c r="A4">
        <f>'データシート入力'!G5</f>
        <v>0</v>
      </c>
    </row>
    <row r="5" ht="13.5">
      <c r="A5" t="str">
        <f>'データシート入力'!L5</f>
        <v> </v>
      </c>
    </row>
    <row r="6" ht="13.5">
      <c r="A6" t="str">
        <f>CONCATENATE('データシート入力'!B13,'データシート入力'!C13,'データシート入力'!D13,'データシート入力'!E13)</f>
        <v>時分</v>
      </c>
    </row>
    <row r="7" ht="13.5">
      <c r="A7" s="40">
        <f>'データシート入力'!B8</f>
        <v>0</v>
      </c>
    </row>
    <row r="8" ht="13.5">
      <c r="A8" s="40">
        <f>'データシート入力'!D8</f>
        <v>0</v>
      </c>
    </row>
    <row r="9" ht="13.5">
      <c r="A9">
        <f>'データシート入力'!D9</f>
      </c>
    </row>
    <row r="10" ht="13.5">
      <c r="A10">
        <f>'手書パソコン用 (１)'!P10</f>
      </c>
    </row>
    <row r="11" ht="13.5">
      <c r="A11">
        <f>'データシート入力'!B28</f>
        <v>0</v>
      </c>
    </row>
    <row r="12" ht="13.5">
      <c r="A12">
        <f>'データシート入力'!B29</f>
        <v>0</v>
      </c>
    </row>
    <row r="13" ht="13.5">
      <c r="A13">
        <f>'データシート入力'!B33</f>
        <v>0</v>
      </c>
    </row>
    <row r="14" ht="13.5">
      <c r="A14">
        <f>'データシート入力'!C38</f>
      </c>
    </row>
    <row r="15" ht="13.5">
      <c r="A15">
        <f>'手書パソコン用 (１)'!J13</f>
        <v>0</v>
      </c>
    </row>
    <row r="16" ht="13.5">
      <c r="A16">
        <f>'データシート入力'!B44</f>
        <v>0</v>
      </c>
    </row>
    <row r="17" ht="13.5">
      <c r="A17">
        <f>'手書パソコン用 (１)'!F17</f>
      </c>
    </row>
    <row r="18" ht="13.5">
      <c r="A18">
        <f>'手書パソコン用 (１)'!F19</f>
      </c>
    </row>
    <row r="19" ht="13.5">
      <c r="A19" t="str">
        <f>'手書パソコン用 (１)'!I19</f>
        <v> </v>
      </c>
    </row>
    <row r="20" ht="13.5">
      <c r="A20" s="41">
        <f>'手書パソコン用 (１)'!E21</f>
      </c>
    </row>
    <row r="21" ht="13.5">
      <c r="A21">
        <f>'手書パソコン用 (１)'!E22</f>
      </c>
    </row>
    <row r="22" ht="13.5">
      <c r="A22" s="42">
        <f>'データシート入力'!B49</f>
        <v>0</v>
      </c>
    </row>
    <row r="23" ht="13.5">
      <c r="A23" s="42">
        <f>'手書パソコン用 (１)'!K23</f>
      </c>
    </row>
    <row r="24" ht="13.5">
      <c r="A24" s="42">
        <f>'データシート入力'!B50</f>
        <v>0</v>
      </c>
    </row>
    <row r="25" ht="13.5">
      <c r="A25" s="42">
        <f>'手書パソコン用 (１)'!K24</f>
      </c>
    </row>
    <row r="26" ht="13.5">
      <c r="A26" s="42" t="e">
        <f>データシート入力!#REF!</f>
        <v>#REF!</v>
      </c>
    </row>
    <row r="27" ht="13.5">
      <c r="A27" s="42" t="e">
        <f>'手書パソコン用 (１)'!#REF!</f>
        <v>#REF!</v>
      </c>
    </row>
    <row r="28" ht="13.5">
      <c r="A28" s="42">
        <f>'データシート入力'!B59</f>
        <v>0</v>
      </c>
    </row>
    <row r="29" ht="13.5">
      <c r="A29" s="42"/>
    </row>
    <row r="30" ht="13.5">
      <c r="A30" s="42" t="s">
        <v>136</v>
      </c>
    </row>
    <row r="31" ht="13.5">
      <c r="A31">
        <f>'データシート入力'!B1</f>
        <v>0</v>
      </c>
    </row>
    <row r="32" ht="13.5">
      <c r="A32" t="str">
        <f>CONCATENATE('手書きパソコン用『２』'!E3,"月",'手書きパソコン用『２』'!H3,"日")</f>
        <v>0月0日</v>
      </c>
    </row>
    <row r="33" ht="13.5">
      <c r="A33">
        <f>'データシート入力'!H14</f>
      </c>
    </row>
    <row r="34" ht="13.5">
      <c r="A34">
        <f>'データシート入力'!G5</f>
        <v>0</v>
      </c>
    </row>
    <row r="35" ht="13.5">
      <c r="A35" t="str">
        <f>'データシート入力'!L5</f>
        <v> </v>
      </c>
    </row>
    <row r="36" ht="13.5">
      <c r="A36" t="str">
        <f>CONCATENATE('データシート入力'!F13,'データシート入力'!G13,'データシート入力'!H13,'データシート入力'!I13)</f>
        <v>時分</v>
      </c>
    </row>
    <row r="37" ht="13.5">
      <c r="A37" s="40">
        <f>'データシート入力'!F8</f>
        <v>0</v>
      </c>
    </row>
    <row r="38" ht="13.5">
      <c r="A38" s="40">
        <f>'データシート入力'!H8</f>
        <v>0</v>
      </c>
    </row>
    <row r="39" ht="13.5">
      <c r="A39">
        <f>'データシート入力'!H9</f>
      </c>
    </row>
    <row r="40" ht="13.5">
      <c r="A40">
        <f>'手書きパソコン用『２』'!P10</f>
      </c>
    </row>
    <row r="41" ht="13.5">
      <c r="A41">
        <f>'データシート入力'!F28</f>
        <v>0</v>
      </c>
    </row>
    <row r="42" ht="13.5">
      <c r="A42">
        <f>'データシート入力'!F29</f>
        <v>0</v>
      </c>
    </row>
    <row r="43" ht="13.5">
      <c r="A43">
        <f>'データシート入力'!F33</f>
        <v>0</v>
      </c>
    </row>
    <row r="44" ht="13.5">
      <c r="A44">
        <f>'データシート入力'!G38</f>
      </c>
    </row>
    <row r="45" ht="13.5">
      <c r="A45">
        <f>'データシート入力'!I43</f>
        <v>0</v>
      </c>
    </row>
    <row r="46" ht="13.5">
      <c r="A46">
        <f>'データシート入力'!F44</f>
        <v>0</v>
      </c>
    </row>
    <row r="47" ht="13.5">
      <c r="A47">
        <f>'手書きパソコン用『２』'!F17</f>
      </c>
    </row>
    <row r="48" ht="13.5">
      <c r="A48">
        <f>'手書きパソコン用『２』'!F19</f>
      </c>
    </row>
    <row r="49" ht="13.5">
      <c r="A49" t="str">
        <f>'手書きパソコン用『２』'!I19</f>
        <v> </v>
      </c>
    </row>
    <row r="50" ht="13.5">
      <c r="A50" s="41">
        <f>'手書きパソコン用『２』'!E21</f>
      </c>
    </row>
    <row r="51" ht="13.5">
      <c r="A51">
        <f>'手書きパソコン用『２』'!E22</f>
      </c>
    </row>
    <row r="52" ht="13.5">
      <c r="A52" s="42">
        <f>'データシート入力'!F49</f>
        <v>0</v>
      </c>
    </row>
    <row r="53" ht="13.5">
      <c r="A53" s="42">
        <f>'手書きパソコン用『２』'!K23</f>
      </c>
    </row>
    <row r="54" ht="13.5">
      <c r="A54" s="42">
        <f>'データシート入力'!F50</f>
        <v>0</v>
      </c>
    </row>
    <row r="55" ht="13.5">
      <c r="A55" s="42">
        <f>'手書きパソコン用『２』'!K24</f>
      </c>
    </row>
    <row r="56" ht="13.5">
      <c r="A56" s="42" t="e">
        <f>データシート入力!#REF!</f>
        <v>#REF!</v>
      </c>
    </row>
    <row r="57" ht="13.5">
      <c r="A57" s="42" t="e">
        <f>手書きパソコン用『２』!#REF!</f>
        <v>#REF!</v>
      </c>
    </row>
    <row r="58" ht="13.5">
      <c r="A58" s="42">
        <f>'データシート入力'!F59</f>
        <v>0</v>
      </c>
    </row>
    <row r="59" ht="13.5">
      <c r="A59" s="42"/>
    </row>
    <row r="60" ht="13.5">
      <c r="A60" s="42" t="s">
        <v>136</v>
      </c>
    </row>
    <row r="61" ht="13.5">
      <c r="A61">
        <f>'データシート入力'!B1</f>
        <v>0</v>
      </c>
    </row>
    <row r="62" ht="13.5">
      <c r="A62" t="str">
        <f>CONCATENATE('手書きパソコン用『２』'!E3,"月",'手書きパソコン用『２』'!H3,"日")</f>
        <v>0月0日</v>
      </c>
    </row>
    <row r="63" ht="13.5">
      <c r="A63">
        <f>'データシート入力'!L14</f>
      </c>
    </row>
    <row r="64" ht="13.5">
      <c r="A64">
        <f>'データシート入力'!G5</f>
        <v>0</v>
      </c>
    </row>
    <row r="65" ht="13.5">
      <c r="A65" t="str">
        <f>'データシート入力'!L5</f>
        <v> </v>
      </c>
    </row>
    <row r="66" ht="13.5">
      <c r="A66" t="str">
        <f>CONCATENATE('データシート入力'!J13,'データシート入力'!K13,'データシート入力'!L13,'データシート入力'!M13)</f>
        <v>時分</v>
      </c>
    </row>
    <row r="67" ht="13.5">
      <c r="A67" s="40">
        <f>'データシート入力'!J8</f>
        <v>0</v>
      </c>
    </row>
    <row r="68" ht="13.5">
      <c r="A68" s="40">
        <f>'データシート入力'!L8</f>
        <v>0</v>
      </c>
    </row>
    <row r="69" ht="13.5">
      <c r="A69">
        <f>'データシート入力'!L9</f>
      </c>
    </row>
    <row r="70" ht="13.5">
      <c r="A70">
        <f>'手書きパソコン用３'!P10</f>
      </c>
    </row>
    <row r="71" ht="13.5">
      <c r="A71">
        <f>'データシート入力'!J28</f>
        <v>0</v>
      </c>
    </row>
    <row r="72" ht="13.5">
      <c r="A72">
        <f>'データシート入力'!J29</f>
        <v>0</v>
      </c>
    </row>
    <row r="73" ht="13.5">
      <c r="A73">
        <f>'データシート入力'!J33</f>
        <v>0</v>
      </c>
    </row>
    <row r="74" ht="13.5">
      <c r="A74">
        <f>'データシート入力'!K38</f>
      </c>
    </row>
    <row r="75" ht="13.5">
      <c r="A75">
        <f>'データシート入力'!M43</f>
        <v>0</v>
      </c>
    </row>
    <row r="76" ht="13.5">
      <c r="A76">
        <f>'データシート入力'!J44</f>
        <v>0</v>
      </c>
    </row>
    <row r="77" ht="13.5">
      <c r="A77">
        <f>'データシート入力'!J46</f>
        <v>0</v>
      </c>
    </row>
    <row r="78" ht="13.5">
      <c r="A78">
        <f>'データシート入力'!K46</f>
        <v>0</v>
      </c>
    </row>
    <row r="79" ht="13.5">
      <c r="A79" t="str">
        <f>'データシート入力'!L46</f>
        <v> </v>
      </c>
    </row>
    <row r="80" ht="13.5">
      <c r="A80" s="41">
        <f>'手書きパソコン用３'!E21</f>
      </c>
    </row>
    <row r="81" ht="13.5">
      <c r="A81">
        <f>'手書きパソコン用３'!E22</f>
      </c>
    </row>
    <row r="82" ht="13.5">
      <c r="A82" s="42">
        <f>'データシート入力'!J49</f>
        <v>0</v>
      </c>
    </row>
    <row r="83" ht="13.5">
      <c r="A83" s="42">
        <f>'手書きパソコン用３'!K23</f>
      </c>
    </row>
    <row r="84" ht="13.5">
      <c r="A84" s="42">
        <f>'データシート入力'!J50</f>
        <v>0</v>
      </c>
    </row>
    <row r="85" ht="13.5">
      <c r="A85" s="42">
        <f>'手書きパソコン用３'!K24</f>
      </c>
    </row>
    <row r="86" ht="13.5">
      <c r="A86" s="42" t="e">
        <f>データシート入力!#REF!</f>
        <v>#REF!</v>
      </c>
    </row>
    <row r="87" ht="13.5">
      <c r="A87" s="42" t="e">
        <f>手書きパソコン用３!#REF!</f>
        <v>#REF!</v>
      </c>
    </row>
    <row r="88" ht="13.5">
      <c r="A88" s="42">
        <f>'データシート入力'!J59</f>
        <v>0</v>
      </c>
    </row>
    <row r="89" ht="13.5">
      <c r="A89" s="42"/>
    </row>
    <row r="90" ht="13.5">
      <c r="A90" s="4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2021-12-10T00:06:48Z</cp:lastPrinted>
  <dcterms:created xsi:type="dcterms:W3CDTF">2001-06-12T11:39:22Z</dcterms:created>
  <dcterms:modified xsi:type="dcterms:W3CDTF">2024-03-25T00:08:07Z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