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9320" windowHeight="9210" activeTab="0"/>
  </bookViews>
  <sheets>
    <sheet name="データ入力" sheetId="1" r:id="rId1"/>
    <sheet name="一般教室用1" sheetId="2" r:id="rId2"/>
    <sheet name="一般教室用2" sheetId="3" r:id="rId3"/>
    <sheet name="コンピュータ教室用1" sheetId="4" r:id="rId4"/>
    <sheet name="検査報告書ＰＣ用" sheetId="5" r:id="rId5"/>
    <sheet name="検査報告書手書き用" sheetId="6" r:id="rId6"/>
    <sheet name="転送データシート" sheetId="7" r:id="rId7"/>
  </sheets>
  <definedNames/>
  <calcPr fullCalcOnLoad="1"/>
</workbook>
</file>

<file path=xl/sharedStrings.xml><?xml version="1.0" encoding="utf-8"?>
<sst xmlns="http://schemas.openxmlformats.org/spreadsheetml/2006/main" count="528" uniqueCount="205">
  <si>
    <t>学校名</t>
  </si>
  <si>
    <t>立</t>
  </si>
  <si>
    <t>学校</t>
  </si>
  <si>
    <t>学校　　　薬剤師</t>
  </si>
  <si>
    <t>検査日時</t>
  </si>
  <si>
    <t>年</t>
  </si>
  <si>
    <t>月</t>
  </si>
  <si>
    <t>日</t>
  </si>
  <si>
    <t>時</t>
  </si>
  <si>
    <t>分～</t>
  </si>
  <si>
    <t>検査担当</t>
  </si>
  <si>
    <t>検査教室</t>
  </si>
  <si>
    <t>校舎</t>
  </si>
  <si>
    <t>階</t>
  </si>
  <si>
    <t>コンピュータ教室</t>
  </si>
  <si>
    <t>外部環境</t>
  </si>
  <si>
    <t>調光施設</t>
  </si>
  <si>
    <t>机上照明施設</t>
  </si>
  <si>
    <t>机上照度</t>
  </si>
  <si>
    <t>カｌテンの位置</t>
  </si>
  <si>
    <t>ブラインドの位置</t>
  </si>
  <si>
    <t>本</t>
  </si>
  <si>
    <t>欠灯</t>
  </si>
  <si>
    <t>汚れ</t>
  </si>
  <si>
    <t>照度測定はカーテンやブラインドで直射日光を調光し、照明は全て点灯して測定する。</t>
  </si>
  <si>
    <t>藤沢市学校薬剤師会</t>
  </si>
  <si>
    <t>コンピュータ教室用</t>
  </si>
  <si>
    <t>照度検査票</t>
  </si>
  <si>
    <t>黒板照度</t>
  </si>
  <si>
    <t>黒板照明施設</t>
  </si>
  <si>
    <t>学　校　　　薬剤師</t>
  </si>
  <si>
    <t>教室</t>
  </si>
  <si>
    <t>検査個所</t>
  </si>
  <si>
    <t>黒　板　面</t>
  </si>
  <si>
    <t>机　　上</t>
  </si>
  <si>
    <t>机上（キーボード位置）</t>
  </si>
  <si>
    <t>最大照度</t>
  </si>
  <si>
    <t>最小照度</t>
  </si>
  <si>
    <t>照度比</t>
  </si>
  <si>
    <t>照明施設</t>
  </si>
  <si>
    <t>照明の写り込み状況</t>
  </si>
  <si>
    <t>判　①</t>
  </si>
  <si>
    <t>黒板面および教室机上の最大照度と最小照度の比は１０：１を超えないこと、</t>
  </si>
  <si>
    <t>やむを得ず超えた場合でも２０：１を超えないこと。</t>
  </si>
  <si>
    <t>まぶしさは、教室内の児童生徒から見て黒板面の外側１５度以内の範囲に強い</t>
  </si>
  <si>
    <t>検査報告書</t>
  </si>
  <si>
    <t>学校長殿</t>
  </si>
  <si>
    <t>学校薬剤師</t>
  </si>
  <si>
    <t>印</t>
  </si>
  <si>
    <t>考察</t>
  </si>
  <si>
    <t>学校薬剤師名</t>
  </si>
  <si>
    <t>検査年</t>
  </si>
  <si>
    <t>検査月</t>
  </si>
  <si>
    <t>検査日</t>
  </si>
  <si>
    <t>検査教室１の校舎名（必ず記入）</t>
  </si>
  <si>
    <t>検査教室の階</t>
  </si>
  <si>
    <t>１教室目</t>
  </si>
  <si>
    <t>２教室目</t>
  </si>
  <si>
    <t>校舎名（必ず記入）</t>
  </si>
  <si>
    <t>検査開始時刻　時　と　分　分けて</t>
  </si>
  <si>
    <t>ディスプレーへの照明の写り込み状況</t>
  </si>
  <si>
    <t>検査担当（同じ場合 　1　とする）</t>
  </si>
  <si>
    <t>検査教室の名前（普通教室=１）</t>
  </si>
  <si>
    <t>検査教室の名前（普通教室＝１）</t>
  </si>
  <si>
    <t>教室のクラス名</t>
  </si>
  <si>
    <t>黒板照明器具について</t>
  </si>
  <si>
    <t>欠灯数</t>
  </si>
  <si>
    <t>点滅</t>
  </si>
  <si>
    <t>データ入力</t>
  </si>
  <si>
    <t>黒板照度ルクス</t>
  </si>
  <si>
    <t>照度測定値</t>
  </si>
  <si>
    <t>中央</t>
  </si>
  <si>
    <t>右端</t>
  </si>
  <si>
    <t>左端</t>
  </si>
  <si>
    <t>机上照明器具について</t>
  </si>
  <si>
    <t>キーボード照明器具について</t>
  </si>
  <si>
    <t>汚れ　有り＝１　無し=0</t>
  </si>
  <si>
    <t>外部障害物（</t>
  </si>
  <si>
    <t>)</t>
  </si>
  <si>
    <t>視聴覚ＴＶ画面（</t>
  </si>
  <si>
    <t>天候　晴れ=1　曇り=2　雨=3　雪=4</t>
  </si>
  <si>
    <t>カーテンについて　有る＝１　無し＝０</t>
  </si>
  <si>
    <t>ブラインドについて　有る＝１　無し=0</t>
  </si>
  <si>
    <t>視聴覚ＴＶ画面まぶしさ　有り=1　無し=0</t>
  </si>
  <si>
    <t>黒板面のまぶしさ　有り＝１　無し=0</t>
  </si>
  <si>
    <t>天候（</t>
  </si>
  <si>
    <t>机上照度(キーボード面）</t>
  </si>
  <si>
    <t>ﾌﾞﾗｳﾝ管＝１　液晶＝２</t>
  </si>
  <si>
    <t>まぶしさ(表示画面）　有り=1　無し=0</t>
  </si>
  <si>
    <t>表示画面に写り込みがある場合</t>
  </si>
  <si>
    <t>　　　　　　照明器具が写り込む＝２</t>
  </si>
  <si>
    <t>外光が写りこむ＝１</t>
  </si>
  <si>
    <t>視聴覚用ＴＶ本体が　有る＝１　無し=0</t>
  </si>
  <si>
    <t>薄青の部分にデータを入力して下さい。検査で（有・無）等決まり物は数字で入力します。結果は黄色画面に出ます。</t>
  </si>
  <si>
    <t>共通項目です。必要が有る場合に変更します。</t>
  </si>
  <si>
    <t>外部障害物　無し=1　ある場合記入</t>
  </si>
  <si>
    <t>外部障害物　無し=1　ある場合文字記入</t>
  </si>
  <si>
    <t>Ｗ数(１本の）</t>
  </si>
  <si>
    <t>蛍光灯本数</t>
  </si>
  <si>
    <t>点滅数（チカチカ）</t>
  </si>
  <si>
    <t>照度測定値（検査票の並びです）</t>
  </si>
  <si>
    <t>机上照度ルクス</t>
  </si>
  <si>
    <t>検査用紙・報告書のセル（考察を除く）には殆どに式が書き込んであります。データを入力する場合には、必ず、データシートに入力して下さい。 尚、手書き用の用紙は検査データ（薄青）を全て消すとＯＫ</t>
  </si>
  <si>
    <t>　有る場合（</t>
  </si>
  <si>
    <t>　対策予定（ブラインドやカーテンの充実　・　照明施設の改善　・　予定無し　　）</t>
  </si>
  <si>
    <t>（</t>
  </si>
  <si>
    <t>）</t>
  </si>
  <si>
    <t>)</t>
  </si>
  <si>
    <t>黒板面</t>
  </si>
  <si>
    <t>カーテン（</t>
  </si>
  <si>
    <t>)</t>
  </si>
  <si>
    <t>ブラインド</t>
  </si>
  <si>
    <t>ディスプレー</t>
  </si>
  <si>
    <t>照 度 検 査</t>
  </si>
  <si>
    <t>その他の場合は文字を入力</t>
  </si>
  <si>
    <t>書式年度</t>
  </si>
  <si>
    <t>薬剤師会名</t>
  </si>
  <si>
    <t>データ入力上の注意として、黄色の部分には計算式が入っています。必要な場合以外設定を変えないで下さい。</t>
  </si>
  <si>
    <t>コンピュータ教室でのキーボード上　５００～１０００ルクスが望ましい。</t>
  </si>
  <si>
    <t>基　②</t>
  </si>
  <si>
    <t>教室及びそれに準ずる場所の照度は３００ルクス以上、</t>
  </si>
  <si>
    <t>定　　</t>
  </si>
  <si>
    <t>準　　</t>
  </si>
  <si>
    <t>ディスプレー画面照度</t>
  </si>
  <si>
    <t>キーボード位置</t>
  </si>
  <si>
    <t>ディスプレー画面　　　垂直照度</t>
  </si>
  <si>
    <t>コンピュータ教室でのディスプレー垂直照度　1００～５００ルクス程度。</t>
  </si>
  <si>
    <t>天候</t>
  </si>
  <si>
    <t>教室名</t>
  </si>
  <si>
    <t>検査時刻</t>
  </si>
  <si>
    <t>調光施設</t>
  </si>
  <si>
    <t>視聴覚ＴＶ</t>
  </si>
  <si>
    <t>黒板面照度</t>
  </si>
  <si>
    <t>机上照度・キーボード上照度</t>
  </si>
  <si>
    <t>パソコン表示画面</t>
  </si>
  <si>
    <t>備考</t>
  </si>
  <si>
    <t>カーテンの有無</t>
  </si>
  <si>
    <t>ブラインドの有無</t>
  </si>
  <si>
    <t>まぶしさの有無</t>
  </si>
  <si>
    <t>最大照度(ルクス）</t>
  </si>
  <si>
    <t>最小照度(ルクス）</t>
  </si>
  <si>
    <t>まぶしさの有無</t>
  </si>
  <si>
    <t>照明器具の欠灯の有無</t>
  </si>
  <si>
    <t>照明の汚れ</t>
  </si>
  <si>
    <t>画面垂直照度</t>
  </si>
  <si>
    <t>画面への写り込み</t>
  </si>
  <si>
    <t>晴れ</t>
  </si>
  <si>
    <t>有</t>
  </si>
  <si>
    <t>無</t>
  </si>
  <si>
    <t>パソコン教室</t>
  </si>
  <si>
    <t>まぶしさの有無</t>
  </si>
  <si>
    <r>
      <t>1</t>
    </r>
    <r>
      <rPr>
        <sz val="11"/>
        <rFont val="ＭＳ Ｐゴシック"/>
        <family val="0"/>
      </rPr>
      <t>-2</t>
    </r>
  </si>
  <si>
    <r>
      <t>5</t>
    </r>
    <r>
      <rPr>
        <sz val="11"/>
        <rFont val="ＭＳ Ｐゴシック"/>
        <family val="0"/>
      </rPr>
      <t>-4</t>
    </r>
  </si>
  <si>
    <t>有り</t>
  </si>
  <si>
    <t>黒板照明１本点滅</t>
  </si>
  <si>
    <t>照度検査一覧表入力</t>
  </si>
  <si>
    <t>照度検査一覧表入力　見本</t>
  </si>
  <si>
    <t>藤沢市立学校</t>
  </si>
  <si>
    <t>藤沢市</t>
  </si>
  <si>
    <t>まぶしさ</t>
  </si>
  <si>
    <t>ルクス</t>
  </si>
  <si>
    <t>Ｗ</t>
  </si>
  <si>
    <t>ルクス</t>
  </si>
  <si>
    <t>ルクス</t>
  </si>
  <si>
    <t>ルクス</t>
  </si>
  <si>
    <t>Ｗ</t>
  </si>
  <si>
    <t>）</t>
  </si>
  <si>
    <t>本</t>
  </si>
  <si>
    <t>ルクス</t>
  </si>
  <si>
    <t>：1</t>
  </si>
  <si>
    <t>欠灯</t>
  </si>
  <si>
    <t>まぶしさ</t>
  </si>
  <si>
    <t>ＣＲＴディスプレーへの</t>
  </si>
  <si>
    <t>よごれ</t>
  </si>
  <si>
    <t>教室及び黒板の照度は５００ルクス以上が望ましい。</t>
  </si>
  <si>
    <t>③</t>
  </si>
  <si>
    <t>光源がないこと、また見え方を妨害するような光沢が黒板面にないこと。</t>
  </si>
  <si>
    <t>④</t>
  </si>
  <si>
    <t>⑤</t>
  </si>
  <si>
    <t>　　　　　　　　　　　　　　　　　　　　　　　　　　　　　　　　　　　　　　　　　　　</t>
  </si>
  <si>
    <t>ＬＥＤ照明の場合＝1</t>
  </si>
  <si>
    <t>カｌテンの位置</t>
  </si>
  <si>
    <t>カーテンの位置</t>
  </si>
  <si>
    <t>（</t>
  </si>
  <si>
    <t>）</t>
  </si>
  <si>
    <t>)</t>
  </si>
  <si>
    <t>カーテン（</t>
  </si>
  <si>
    <t>ブラインド</t>
  </si>
  <si>
    <t>まぶしさ</t>
  </si>
  <si>
    <t>)</t>
  </si>
  <si>
    <t>黒板面</t>
  </si>
  <si>
    <t>ルクス</t>
  </si>
  <si>
    <t>Ｗ</t>
  </si>
  <si>
    <t>ルクス</t>
  </si>
  <si>
    <t>ルクス</t>
  </si>
  <si>
    <t>カｌテンの位置</t>
  </si>
  <si>
    <t>(</t>
  </si>
  <si>
    <t>(</t>
  </si>
  <si>
    <t>カーテンの位置</t>
  </si>
  <si>
    <t>メモ</t>
  </si>
  <si>
    <t>薬事センター事務局</t>
  </si>
  <si>
    <t>center@fujiyaku.org</t>
  </si>
  <si>
    <t>照度数値は100ルクス以上の場合有効数字２桁計算処理されます。</t>
  </si>
  <si>
    <t>照度の数値は、検査用紙・報告書とも自動的に100ルクス以上の場合有効数字２桁計算処理されます。</t>
  </si>
  <si>
    <t>令和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</si>
</sst>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_ * #,##0_ ;_ * \-#,##0_ ;_ * &quot;0&quot;_ _ "/>
    <numFmt numFmtId="179" formatCode="_ * 0_ ;_ * \-#,##0_ ;_ * &quot;0&quot;_ "/>
    <numFmt numFmtId="180" formatCode="##00.0&quot;℃&quot;"/>
    <numFmt numFmtId="181" formatCode="##"/>
    <numFmt numFmtId="182" formatCode="0_);[Red]\(0\)"/>
  </numFmts>
  <fonts count="2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10"/>
      <name val="ＭＳ Ｐゴシック"/>
      <family val="3"/>
    </font>
    <font>
      <sz val="16"/>
      <color indexed="8"/>
      <name val="Arial Unicode MS"/>
      <family val="3"/>
    </font>
    <font>
      <sz val="12"/>
      <name val="Arial Unicode MS"/>
      <family val="3"/>
    </font>
    <font>
      <sz val="11"/>
      <name val="Arial Unicode MS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u val="single"/>
      <sz val="20"/>
      <name val="ＭＳ Ｐゴシック"/>
      <family val="3"/>
    </font>
    <font>
      <u val="single"/>
      <sz val="20"/>
      <name val="ＭＳ ゴシック"/>
      <family val="3"/>
    </font>
    <font>
      <sz val="9"/>
      <name val="ＭＳ ゴシック"/>
      <family val="3"/>
    </font>
    <font>
      <u val="single"/>
      <sz val="16"/>
      <name val="ＭＳ 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2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 diagonalUp="1">
      <left style="thin"/>
      <right style="thin"/>
      <top style="dotted"/>
      <bottom style="dotted"/>
      <diagonal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dotted"/>
      <bottom style="thin"/>
      <diagonal style="hair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4" borderId="6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8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4" borderId="6" xfId="0" applyNumberForma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3" borderId="6" xfId="0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 shrinkToFit="1"/>
    </xf>
    <xf numFmtId="181" fontId="0" fillId="0" borderId="14" xfId="0" applyNumberFormat="1" applyFill="1" applyBorder="1" applyAlignment="1">
      <alignment vertical="center" shrinkToFit="1"/>
    </xf>
    <xf numFmtId="181" fontId="0" fillId="0" borderId="15" xfId="0" applyNumberForma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80" fontId="0" fillId="0" borderId="19" xfId="0" applyNumberFormat="1" applyFont="1" applyFill="1" applyBorder="1" applyAlignment="1">
      <alignment horizontal="center" vertical="center" shrinkToFit="1"/>
    </xf>
    <xf numFmtId="181" fontId="0" fillId="0" borderId="20" xfId="0" applyNumberFormat="1" applyFill="1" applyBorder="1" applyAlignment="1">
      <alignment vertical="center" shrinkToFit="1"/>
    </xf>
    <xf numFmtId="181" fontId="0" fillId="0" borderId="21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0" fontId="0" fillId="0" borderId="20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vertical="center" shrinkToFit="1"/>
    </xf>
    <xf numFmtId="49" fontId="0" fillId="0" borderId="22" xfId="0" applyNumberFormat="1" applyFill="1" applyBorder="1" applyAlignment="1">
      <alignment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 shrinkToFit="1"/>
    </xf>
    <xf numFmtId="20" fontId="0" fillId="0" borderId="14" xfId="0" applyNumberFormat="1" applyFill="1" applyBorder="1" applyAlignment="1">
      <alignment horizontal="center" vertical="center" shrinkToFit="1"/>
    </xf>
    <xf numFmtId="20" fontId="0" fillId="0" borderId="19" xfId="0" applyNumberFormat="1" applyFill="1" applyBorder="1" applyAlignment="1">
      <alignment horizontal="center" vertical="center" shrinkToFit="1"/>
    </xf>
    <xf numFmtId="20" fontId="0" fillId="0" borderId="20" xfId="0" applyNumberFormat="1" applyFill="1" applyBorder="1" applyAlignment="1">
      <alignment horizontal="center" vertical="center" shrinkToFit="1"/>
    </xf>
    <xf numFmtId="181" fontId="0" fillId="5" borderId="20" xfId="0" applyNumberForma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6" fontId="11" fillId="0" borderId="13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distributed" vertical="center"/>
    </xf>
    <xf numFmtId="176" fontId="11" fillId="0" borderId="27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left" vertical="center" shrinkToFit="1"/>
    </xf>
    <xf numFmtId="176" fontId="13" fillId="0" borderId="27" xfId="0" applyNumberFormat="1" applyFont="1" applyBorder="1" applyAlignment="1">
      <alignment horizontal="left" vertical="center"/>
    </xf>
    <xf numFmtId="176" fontId="11" fillId="0" borderId="13" xfId="0" applyNumberFormat="1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vertical="center" shrinkToFit="1"/>
    </xf>
    <xf numFmtId="176" fontId="11" fillId="0" borderId="27" xfId="0" applyNumberFormat="1" applyFont="1" applyBorder="1" applyAlignment="1">
      <alignment vertic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 vertical="center"/>
    </xf>
    <xf numFmtId="176" fontId="16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distributed" vertical="center"/>
    </xf>
    <xf numFmtId="176" fontId="11" fillId="0" borderId="2" xfId="0" applyNumberFormat="1" applyFont="1" applyBorder="1" applyAlignment="1">
      <alignment horizontal="center"/>
    </xf>
    <xf numFmtId="176" fontId="14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4" fillId="0" borderId="0" xfId="0" applyNumberFormat="1" applyFont="1" applyBorder="1" applyAlignment="1">
      <alignment horizontal="distributed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6" fontId="13" fillId="0" borderId="27" xfId="0" applyNumberFormat="1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distributed" vertical="center" shrinkToFit="1"/>
    </xf>
    <xf numFmtId="176" fontId="11" fillId="0" borderId="27" xfId="0" applyNumberFormat="1" applyFont="1" applyBorder="1" applyAlignment="1">
      <alignment horizontal="left" vertical="center" shrinkToFit="1"/>
    </xf>
    <xf numFmtId="176" fontId="11" fillId="0" borderId="27" xfId="0" applyNumberFormat="1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center" vertical="top"/>
    </xf>
    <xf numFmtId="176" fontId="12" fillId="0" borderId="0" xfId="0" applyNumberFormat="1" applyFont="1" applyBorder="1" applyAlignment="1">
      <alignment horizontal="left" vertical="top" wrapText="1"/>
    </xf>
    <xf numFmtId="176" fontId="15" fillId="0" borderId="28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distributed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shrinkToFit="1"/>
    </xf>
    <xf numFmtId="176" fontId="11" fillId="0" borderId="2" xfId="0" applyNumberFormat="1" applyFont="1" applyBorder="1" applyAlignment="1">
      <alignment horizont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4" xfId="0" applyFont="1" applyBorder="1" applyAlignment="1">
      <alignment/>
    </xf>
    <xf numFmtId="0" fontId="13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6" fillId="0" borderId="0" xfId="0" applyFont="1" applyBorder="1" applyAlignment="1">
      <alignment horizontal="left"/>
    </xf>
    <xf numFmtId="176" fontId="13" fillId="0" borderId="4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vertical="center" shrinkToFit="1"/>
    </xf>
    <xf numFmtId="176" fontId="11" fillId="0" borderId="1" xfId="0" applyNumberFormat="1" applyFont="1" applyBorder="1" applyAlignment="1">
      <alignment vertical="center" shrinkToFit="1"/>
    </xf>
    <xf numFmtId="0" fontId="11" fillId="0" borderId="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 shrinkToFit="1"/>
    </xf>
    <xf numFmtId="176" fontId="12" fillId="0" borderId="29" xfId="0" applyNumberFormat="1" applyFont="1" applyBorder="1" applyAlignment="1">
      <alignment vertical="center" shrinkToFit="1"/>
    </xf>
    <xf numFmtId="176" fontId="15" fillId="0" borderId="27" xfId="0" applyNumberFormat="1" applyFont="1" applyBorder="1" applyAlignment="1">
      <alignment horizontal="right" vertical="center" shrinkToFit="1"/>
    </xf>
    <xf numFmtId="176" fontId="11" fillId="0" borderId="27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0" xfId="0" applyFont="1" applyBorder="1" applyAlignment="1">
      <alignment horizontal="right" vertical="center"/>
    </xf>
    <xf numFmtId="0" fontId="13" fillId="0" borderId="30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181" fontId="0" fillId="0" borderId="31" xfId="0" applyNumberFormat="1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176" fontId="0" fillId="0" borderId="34" xfId="0" applyNumberFormat="1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center" vertical="center" shrinkToFit="1"/>
    </xf>
    <xf numFmtId="181" fontId="0" fillId="0" borderId="35" xfId="0" applyNumberFormat="1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NumberFormat="1" applyFont="1" applyFill="1" applyBorder="1" applyAlignment="1">
      <alignment horizontal="center" vertical="center" shrinkToFit="1"/>
    </xf>
    <xf numFmtId="181" fontId="0" fillId="0" borderId="37" xfId="0" applyNumberFormat="1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176" fontId="0" fillId="0" borderId="38" xfId="0" applyNumberFormat="1" applyFill="1" applyBorder="1" applyAlignment="1">
      <alignment vertical="center" shrinkToFit="1"/>
    </xf>
    <xf numFmtId="0" fontId="0" fillId="0" borderId="38" xfId="0" applyNumberFormat="1" applyFill="1" applyBorder="1" applyAlignment="1">
      <alignment horizontal="center" vertical="center" shrinkToFit="1"/>
    </xf>
    <xf numFmtId="49" fontId="0" fillId="0" borderId="39" xfId="0" applyNumberFormat="1" applyFill="1" applyBorder="1" applyAlignment="1">
      <alignment vertical="center" shrinkToFit="1"/>
    </xf>
    <xf numFmtId="49" fontId="0" fillId="0" borderId="40" xfId="0" applyNumberFormat="1" applyFill="1" applyBorder="1" applyAlignment="1">
      <alignment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181" fontId="0" fillId="5" borderId="42" xfId="0" applyNumberFormat="1" applyFill="1" applyBorder="1" applyAlignment="1">
      <alignment vertical="center" shrinkToFit="1"/>
    </xf>
    <xf numFmtId="181" fontId="0" fillId="0" borderId="42" xfId="0" applyNumberFormat="1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20" fontId="0" fillId="0" borderId="33" xfId="0" applyNumberForma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180" fontId="0" fillId="0" borderId="33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Fill="1" applyBorder="1" applyAlignment="1">
      <alignment horizontal="center" vertical="center" shrinkToFit="1"/>
    </xf>
    <xf numFmtId="20" fontId="0" fillId="0" borderId="37" xfId="0" applyNumberForma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180" fontId="0" fillId="0" borderId="37" xfId="0" applyNumberFormat="1" applyFon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20" fontId="0" fillId="0" borderId="42" xfId="0" applyNumberForma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180" fontId="0" fillId="0" borderId="42" xfId="0" applyNumberFormat="1" applyFon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vertical="center" shrinkToFit="1"/>
    </xf>
    <xf numFmtId="176" fontId="16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 shrinkToFit="1"/>
    </xf>
    <xf numFmtId="176" fontId="14" fillId="0" borderId="0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/>
    </xf>
    <xf numFmtId="176" fontId="15" fillId="0" borderId="28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/>
    </xf>
    <xf numFmtId="177" fontId="0" fillId="2" borderId="6" xfId="0" applyNumberFormat="1" applyFill="1" applyBorder="1" applyAlignment="1">
      <alignment/>
    </xf>
    <xf numFmtId="0" fontId="23" fillId="0" borderId="0" xfId="0" applyFont="1" applyAlignment="1">
      <alignment/>
    </xf>
    <xf numFmtId="0" fontId="0" fillId="2" borderId="6" xfId="0" applyNumberFormat="1" applyFill="1" applyBorder="1" applyAlignment="1">
      <alignment horizontal="center"/>
    </xf>
    <xf numFmtId="176" fontId="16" fillId="0" borderId="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6" fontId="14" fillId="0" borderId="4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right"/>
    </xf>
    <xf numFmtId="49" fontId="0" fillId="2" borderId="30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77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top" wrapText="1"/>
    </xf>
    <xf numFmtId="176" fontId="11" fillId="0" borderId="0" xfId="0" applyNumberFormat="1" applyFont="1" applyAlignment="1">
      <alignment horizontal="center"/>
    </xf>
    <xf numFmtId="176" fontId="11" fillId="0" borderId="46" xfId="0" applyNumberFormat="1" applyFont="1" applyBorder="1" applyAlignment="1">
      <alignment horizontal="center"/>
    </xf>
    <xf numFmtId="176" fontId="11" fillId="0" borderId="47" xfId="0" applyNumberFormat="1" applyFont="1" applyBorder="1" applyAlignment="1">
      <alignment horizontal="center"/>
    </xf>
    <xf numFmtId="176" fontId="11" fillId="0" borderId="48" xfId="0" applyNumberFormat="1" applyFont="1" applyBorder="1" applyAlignment="1">
      <alignment horizont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distributed" vertical="center"/>
    </xf>
    <xf numFmtId="176" fontId="11" fillId="0" borderId="49" xfId="0" applyNumberFormat="1" applyFont="1" applyBorder="1" applyAlignment="1">
      <alignment horizontal="distributed" vertical="center"/>
    </xf>
    <xf numFmtId="176" fontId="11" fillId="0" borderId="50" xfId="0" applyNumberFormat="1" applyFont="1" applyBorder="1" applyAlignment="1">
      <alignment horizontal="center"/>
    </xf>
    <xf numFmtId="176" fontId="11" fillId="0" borderId="51" xfId="0" applyNumberFormat="1" applyFont="1" applyBorder="1" applyAlignment="1">
      <alignment horizontal="center"/>
    </xf>
    <xf numFmtId="176" fontId="11" fillId="0" borderId="52" xfId="0" applyNumberFormat="1" applyFont="1" applyBorder="1" applyAlignment="1">
      <alignment horizontal="center"/>
    </xf>
    <xf numFmtId="176" fontId="17" fillId="0" borderId="9" xfId="0" applyNumberFormat="1" applyFont="1" applyBorder="1" applyAlignment="1">
      <alignment horizontal="center" vertical="top" wrapText="1"/>
    </xf>
    <xf numFmtId="176" fontId="14" fillId="0" borderId="13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shrinkToFit="1"/>
    </xf>
    <xf numFmtId="176" fontId="13" fillId="0" borderId="13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/>
    </xf>
    <xf numFmtId="176" fontId="11" fillId="0" borderId="13" xfId="0" applyNumberFormat="1" applyFont="1" applyBorder="1" applyAlignment="1">
      <alignment horizontal="left" vertical="center" shrinkToFit="1"/>
    </xf>
    <xf numFmtId="176" fontId="14" fillId="0" borderId="7" xfId="0" applyNumberFormat="1" applyFont="1" applyBorder="1" applyAlignment="1">
      <alignment horizontal="distributed"/>
    </xf>
    <xf numFmtId="176" fontId="13" fillId="0" borderId="53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right" vertical="center" shrinkToFit="1"/>
    </xf>
    <xf numFmtId="176" fontId="13" fillId="0" borderId="13" xfId="0" applyNumberFormat="1" applyFont="1" applyBorder="1" applyAlignment="1">
      <alignment horizontal="left" vertical="center" shrinkToFit="1"/>
    </xf>
    <xf numFmtId="176" fontId="13" fillId="0" borderId="13" xfId="0" applyNumberFormat="1" applyFont="1" applyBorder="1" applyAlignment="1">
      <alignment horizontal="distributed" vertical="center"/>
    </xf>
    <xf numFmtId="176" fontId="12" fillId="0" borderId="13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distributed" vertical="center"/>
    </xf>
    <xf numFmtId="176" fontId="11" fillId="0" borderId="29" xfId="0" applyNumberFormat="1" applyFont="1" applyBorder="1" applyAlignment="1">
      <alignment horizontal="distributed" vertical="center" wrapText="1"/>
    </xf>
    <xf numFmtId="176" fontId="11" fillId="0" borderId="49" xfId="0" applyNumberFormat="1" applyFont="1" applyBorder="1" applyAlignment="1">
      <alignment horizontal="distributed" vertical="center" wrapText="1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27" xfId="0" applyNumberFormat="1" applyFont="1" applyBorder="1" applyAlignment="1">
      <alignment horizontal="distributed" vertical="center"/>
    </xf>
    <xf numFmtId="176" fontId="11" fillId="0" borderId="29" xfId="0" applyNumberFormat="1" applyFont="1" applyBorder="1" applyAlignment="1">
      <alignment horizontal="center" vertical="center" wrapText="1"/>
    </xf>
    <xf numFmtId="176" fontId="11" fillId="0" borderId="49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56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59" xfId="0" applyNumberFormat="1" applyFont="1" applyBorder="1" applyAlignment="1">
      <alignment horizontal="center" vertical="center"/>
    </xf>
    <xf numFmtId="176" fontId="15" fillId="0" borderId="46" xfId="0" applyNumberFormat="1" applyFont="1" applyBorder="1" applyAlignment="1">
      <alignment horizontal="center" vertical="center"/>
    </xf>
    <xf numFmtId="176" fontId="15" fillId="0" borderId="47" xfId="0" applyNumberFormat="1" applyFont="1" applyBorder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176" fontId="14" fillId="0" borderId="33" xfId="0" applyNumberFormat="1" applyFont="1" applyBorder="1" applyAlignment="1">
      <alignment horizontal="center"/>
    </xf>
    <xf numFmtId="176" fontId="15" fillId="0" borderId="50" xfId="0" applyNumberFormat="1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distributed"/>
    </xf>
    <xf numFmtId="176" fontId="20" fillId="0" borderId="13" xfId="0" applyNumberFormat="1" applyFont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176" fontId="11" fillId="0" borderId="4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6" fontId="11" fillId="0" borderId="30" xfId="0" applyNumberFormat="1" applyFont="1" applyBorder="1" applyAlignment="1">
      <alignment horizontal="center"/>
    </xf>
    <xf numFmtId="176" fontId="14" fillId="0" borderId="60" xfId="0" applyNumberFormat="1" applyFont="1" applyBorder="1" applyAlignment="1">
      <alignment horizontal="right" vertical="center"/>
    </xf>
    <xf numFmtId="176" fontId="14" fillId="0" borderId="61" xfId="0" applyNumberFormat="1" applyFont="1" applyBorder="1" applyAlignment="1">
      <alignment horizontal="right" vertical="center"/>
    </xf>
    <xf numFmtId="176" fontId="14" fillId="0" borderId="62" xfId="0" applyNumberFormat="1" applyFont="1" applyBorder="1" applyAlignment="1">
      <alignment horizontal="right" vertical="center"/>
    </xf>
    <xf numFmtId="176" fontId="14" fillId="0" borderId="63" xfId="0" applyNumberFormat="1" applyFont="1" applyBorder="1" applyAlignment="1">
      <alignment horizontal="right" vertical="center"/>
    </xf>
    <xf numFmtId="176" fontId="15" fillId="0" borderId="64" xfId="0" applyNumberFormat="1" applyFont="1" applyBorder="1" applyAlignment="1">
      <alignment horizontal="center" vertical="center" shrinkToFit="1"/>
    </xf>
    <xf numFmtId="176" fontId="15" fillId="0" borderId="65" xfId="0" applyNumberFormat="1" applyFont="1" applyBorder="1" applyAlignment="1">
      <alignment horizontal="center" vertical="center" shrinkToFit="1"/>
    </xf>
    <xf numFmtId="176" fontId="15" fillId="0" borderId="66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176" fontId="14" fillId="0" borderId="67" xfId="0" applyNumberFormat="1" applyFont="1" applyBorder="1" applyAlignment="1">
      <alignment horizontal="right"/>
    </xf>
    <xf numFmtId="176" fontId="14" fillId="0" borderId="66" xfId="0" applyNumberFormat="1" applyFont="1" applyBorder="1" applyAlignment="1">
      <alignment horizontal="right"/>
    </xf>
    <xf numFmtId="176" fontId="14" fillId="0" borderId="57" xfId="0" applyNumberFormat="1" applyFont="1" applyBorder="1" applyAlignment="1">
      <alignment horizontal="right" vertical="center"/>
    </xf>
    <xf numFmtId="176" fontId="14" fillId="0" borderId="58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distributed" vertical="center" shrinkToFit="1"/>
    </xf>
    <xf numFmtId="176" fontId="13" fillId="0" borderId="67" xfId="0" applyNumberFormat="1" applyFont="1" applyBorder="1" applyAlignment="1">
      <alignment horizontal="center" vertical="center" shrinkToFit="1"/>
    </xf>
    <xf numFmtId="176" fontId="13" fillId="0" borderId="66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center" vertical="center" shrinkToFit="1"/>
    </xf>
    <xf numFmtId="176" fontId="15" fillId="0" borderId="61" xfId="0" applyNumberFormat="1" applyFont="1" applyBorder="1" applyAlignment="1">
      <alignment horizontal="center" vertical="center"/>
    </xf>
    <xf numFmtId="176" fontId="15" fillId="0" borderId="64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/>
    </xf>
    <xf numFmtId="176" fontId="15" fillId="0" borderId="65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 shrinkToFit="1"/>
    </xf>
    <xf numFmtId="176" fontId="15" fillId="0" borderId="2" xfId="0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5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0" xfId="0" applyNumberFormat="1" applyFont="1" applyBorder="1" applyAlignment="1">
      <alignment horizontal="center" vertical="top"/>
    </xf>
    <xf numFmtId="176" fontId="11" fillId="0" borderId="12" xfId="0" applyNumberFormat="1" applyFont="1" applyBorder="1" applyAlignment="1">
      <alignment horizontal="center" vertical="top"/>
    </xf>
    <xf numFmtId="176" fontId="12" fillId="0" borderId="12" xfId="0" applyNumberFormat="1" applyFont="1" applyBorder="1" applyAlignment="1">
      <alignment horizontal="left" vertical="top" wrapText="1"/>
    </xf>
    <xf numFmtId="176" fontId="12" fillId="0" borderId="3" xfId="0" applyNumberFormat="1" applyFont="1" applyBorder="1" applyAlignment="1">
      <alignment horizontal="left" vertical="top" wrapText="1"/>
    </xf>
    <xf numFmtId="176" fontId="11" fillId="0" borderId="27" xfId="0" applyNumberFormat="1" applyFont="1" applyBorder="1" applyAlignment="1">
      <alignment horizontal="left" vertical="center" shrinkToFit="1"/>
    </xf>
    <xf numFmtId="176" fontId="11" fillId="0" borderId="29" xfId="0" applyNumberFormat="1" applyFont="1" applyBorder="1" applyAlignment="1">
      <alignment horizontal="distributed" vertical="center" shrinkToFit="1"/>
    </xf>
    <xf numFmtId="176" fontId="11" fillId="0" borderId="13" xfId="0" applyNumberFormat="1" applyFont="1" applyBorder="1" applyAlignment="1">
      <alignment horizontal="distributed" vertical="center" shrinkToFit="1"/>
    </xf>
    <xf numFmtId="176" fontId="11" fillId="0" borderId="49" xfId="0" applyNumberFormat="1" applyFont="1" applyBorder="1" applyAlignment="1">
      <alignment horizontal="distributed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29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left" vertical="center"/>
    </xf>
    <xf numFmtId="176" fontId="15" fillId="0" borderId="68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/>
    </xf>
    <xf numFmtId="176" fontId="20" fillId="0" borderId="67" xfId="0" applyNumberFormat="1" applyFont="1" applyBorder="1" applyAlignment="1">
      <alignment horizontal="center" wrapText="1"/>
    </xf>
    <xf numFmtId="176" fontId="20" fillId="0" borderId="66" xfId="0" applyNumberFormat="1" applyFont="1" applyBorder="1" applyAlignment="1">
      <alignment horizontal="center" wrapText="1"/>
    </xf>
    <xf numFmtId="176" fontId="20" fillId="0" borderId="28" xfId="0" applyNumberFormat="1" applyFont="1" applyBorder="1" applyAlignment="1">
      <alignment horizontal="center" wrapText="1"/>
    </xf>
    <xf numFmtId="176" fontId="12" fillId="0" borderId="57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/>
    </xf>
    <xf numFmtId="176" fontId="11" fillId="0" borderId="42" xfId="0" applyNumberFormat="1" applyFont="1" applyBorder="1" applyAlignment="1">
      <alignment horizontal="center"/>
    </xf>
    <xf numFmtId="176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176" fontId="12" fillId="0" borderId="29" xfId="0" applyNumberFormat="1" applyFont="1" applyBorder="1" applyAlignment="1">
      <alignment vertical="center" shrinkToFit="1"/>
    </xf>
    <xf numFmtId="176" fontId="12" fillId="0" borderId="13" xfId="0" applyNumberFormat="1" applyFont="1" applyBorder="1" applyAlignment="1">
      <alignment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center"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176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76" fontId="15" fillId="0" borderId="13" xfId="0" applyNumberFormat="1" applyFont="1" applyBorder="1" applyAlignment="1">
      <alignment horizontal="left" vertical="center" shrinkToFit="1"/>
    </xf>
    <xf numFmtId="176" fontId="15" fillId="0" borderId="27" xfId="0" applyNumberFormat="1" applyFont="1" applyBorder="1" applyAlignment="1">
      <alignment horizontal="left" vertical="center" shrinkToFit="1"/>
    </xf>
    <xf numFmtId="176" fontId="13" fillId="0" borderId="4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/>
    </xf>
    <xf numFmtId="0" fontId="16" fillId="0" borderId="61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56" fontId="0" fillId="0" borderId="73" xfId="0" applyNumberFormat="1" applyFill="1" applyBorder="1" applyAlignment="1">
      <alignment vertical="center" shrinkToFit="1"/>
    </xf>
    <xf numFmtId="56" fontId="0" fillId="0" borderId="74" xfId="0" applyNumberFormat="1" applyFill="1" applyBorder="1" applyAlignment="1">
      <alignment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56" fontId="0" fillId="0" borderId="25" xfId="0" applyNumberFormat="1" applyFill="1" applyBorder="1" applyAlignment="1">
      <alignment vertical="center" shrinkToFit="1"/>
    </xf>
    <xf numFmtId="56" fontId="0" fillId="0" borderId="78" xfId="0" applyNumberFormat="1" applyFill="1" applyBorder="1" applyAlignment="1">
      <alignment vertical="center" shrinkToFit="1"/>
    </xf>
    <xf numFmtId="56" fontId="0" fillId="0" borderId="79" xfId="0" applyNumberForma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6" borderId="0" xfId="0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C8" sqref="C8"/>
    </sheetView>
  </sheetViews>
  <sheetFormatPr defaultColWidth="9.00390625" defaultRowHeight="13.5"/>
  <cols>
    <col min="1" max="1" width="33.75390625" style="0" customWidth="1"/>
    <col min="2" max="2" width="11.50390625" style="0" customWidth="1"/>
    <col min="3" max="3" width="11.875" style="0" customWidth="1"/>
    <col min="4" max="4" width="11.50390625" style="0" customWidth="1"/>
    <col min="5" max="5" width="21.75390625" style="0" customWidth="1"/>
    <col min="7" max="7" width="11.50390625" style="0" customWidth="1"/>
    <col min="10" max="10" width="12.75390625" style="0" bestFit="1" customWidth="1"/>
  </cols>
  <sheetData>
    <row r="1" spans="1:7" ht="42.75" customHeight="1">
      <c r="A1" s="243" t="s">
        <v>117</v>
      </c>
      <c r="B1" s="244"/>
      <c r="C1" s="245" t="s">
        <v>93</v>
      </c>
      <c r="D1" s="245"/>
      <c r="E1" s="245"/>
      <c r="F1" s="246" t="s">
        <v>94</v>
      </c>
      <c r="G1" s="247"/>
    </row>
    <row r="2" spans="1:7" ht="31.5" customHeight="1">
      <c r="A2" s="249" t="s">
        <v>102</v>
      </c>
      <c r="B2" s="249"/>
      <c r="C2" s="249"/>
      <c r="D2" s="249"/>
      <c r="E2" s="249"/>
      <c r="F2" s="249"/>
      <c r="G2" s="249"/>
    </row>
    <row r="3" spans="1:7" ht="22.5" customHeight="1">
      <c r="A3" s="39" t="s">
        <v>115</v>
      </c>
      <c r="B3" s="38">
        <v>2020</v>
      </c>
      <c r="C3" s="36" t="s">
        <v>116</v>
      </c>
      <c r="D3" s="224" t="s">
        <v>25</v>
      </c>
      <c r="E3" s="224"/>
      <c r="F3" s="224"/>
      <c r="G3" s="37"/>
    </row>
    <row r="4" spans="1:10" ht="30" customHeight="1" thickBot="1">
      <c r="A4" s="33" t="s">
        <v>0</v>
      </c>
      <c r="B4" s="242"/>
      <c r="C4" s="239"/>
      <c r="D4" s="34" t="s">
        <v>158</v>
      </c>
      <c r="F4" s="222" t="s">
        <v>203</v>
      </c>
      <c r="G4" s="223"/>
      <c r="H4" s="223"/>
      <c r="I4" s="223"/>
      <c r="J4" s="223"/>
    </row>
    <row r="5" spans="1:10" ht="17.25" customHeight="1">
      <c r="A5" s="11" t="s">
        <v>50</v>
      </c>
      <c r="B5" s="225"/>
      <c r="C5" s="226"/>
      <c r="D5" s="226"/>
      <c r="F5" s="222"/>
      <c r="G5" s="223"/>
      <c r="H5" s="223"/>
      <c r="I5" s="223"/>
      <c r="J5" s="223"/>
    </row>
    <row r="6" spans="1:4" ht="16.5" customHeight="1">
      <c r="A6" s="11" t="s">
        <v>61</v>
      </c>
      <c r="B6" s="235"/>
      <c r="C6" s="227"/>
      <c r="D6" s="228"/>
    </row>
    <row r="7" spans="1:5" ht="15" customHeight="1">
      <c r="A7" s="11" t="s">
        <v>51</v>
      </c>
      <c r="B7" s="20">
        <v>2</v>
      </c>
      <c r="C7" s="212" t="s">
        <v>204</v>
      </c>
      <c r="D7" s="211"/>
      <c r="E7" s="211"/>
    </row>
    <row r="8" spans="1:2" ht="15.75" customHeight="1">
      <c r="A8" s="11" t="s">
        <v>52</v>
      </c>
      <c r="B8" s="19"/>
    </row>
    <row r="9" spans="1:2" ht="18.75" customHeight="1" thickBot="1">
      <c r="A9" s="26" t="s">
        <v>53</v>
      </c>
      <c r="B9" s="28"/>
    </row>
    <row r="10" spans="1:7" ht="17.25" customHeight="1" thickBot="1">
      <c r="A10" s="250" t="s">
        <v>56</v>
      </c>
      <c r="B10" s="251"/>
      <c r="C10" s="251"/>
      <c r="D10" s="251"/>
      <c r="E10" s="251"/>
      <c r="F10" s="251"/>
      <c r="G10" s="252"/>
    </row>
    <row r="11" spans="1:3" ht="13.5">
      <c r="A11" s="27" t="s">
        <v>54</v>
      </c>
      <c r="B11" s="240"/>
      <c r="C11" s="240"/>
    </row>
    <row r="12" spans="1:11" ht="13.5">
      <c r="A12" s="11" t="s">
        <v>55</v>
      </c>
      <c r="B12" s="241"/>
      <c r="C12" s="241"/>
      <c r="E12" s="230" t="s">
        <v>202</v>
      </c>
      <c r="F12" s="230"/>
      <c r="G12" s="230"/>
      <c r="H12" s="230"/>
      <c r="I12" s="230"/>
      <c r="J12" s="230"/>
      <c r="K12" s="230"/>
    </row>
    <row r="13" spans="1:11" ht="13.5">
      <c r="A13" s="11" t="s">
        <v>62</v>
      </c>
      <c r="B13" s="236"/>
      <c r="C13" s="236"/>
      <c r="D13" s="35">
        <f>IF(B13=1,"普通教室",B13)</f>
        <v>0</v>
      </c>
      <c r="E13" s="230"/>
      <c r="F13" s="230"/>
      <c r="G13" s="230"/>
      <c r="H13" s="230"/>
      <c r="I13" s="230"/>
      <c r="J13" s="230"/>
      <c r="K13" s="230"/>
    </row>
    <row r="14" spans="1:3" ht="13.5">
      <c r="A14" s="11" t="s">
        <v>64</v>
      </c>
      <c r="B14" s="233"/>
      <c r="C14" s="234"/>
    </row>
    <row r="15" spans="1:3" ht="13.5">
      <c r="A15" s="11" t="s">
        <v>59</v>
      </c>
      <c r="B15" s="206"/>
      <c r="C15" s="206"/>
    </row>
    <row r="16" spans="1:3" ht="13.5">
      <c r="A16" s="11" t="s">
        <v>80</v>
      </c>
      <c r="B16" s="17"/>
      <c r="C16" s="25" t="str">
        <f>IF(B16="","未設定",(IF(B16=1,"晴れ",(IF(B16=2,"曇り",(IF(B16=3,"雨",(IF(B16=4,"雪","")))))))))</f>
        <v>未設定</v>
      </c>
    </row>
    <row r="17" spans="1:5" ht="13.5">
      <c r="A17" s="11" t="s">
        <v>96</v>
      </c>
      <c r="B17" s="235"/>
      <c r="C17" s="228"/>
      <c r="D17" s="232" t="str">
        <f>IF(B17=1,"無し",(IF(B17&gt;"",B17,"未設定")))</f>
        <v>未設定</v>
      </c>
      <c r="E17" s="232"/>
    </row>
    <row r="18" spans="1:5" ht="13.5">
      <c r="A18" s="11" t="s">
        <v>81</v>
      </c>
      <c r="B18" s="17"/>
      <c r="C18" s="25" t="str">
        <f>IF(B18="","未設定",(IF(B18=0,"無し",(IF(B18=1,"有る","未設定")))))</f>
        <v>未設定</v>
      </c>
      <c r="D18" s="31">
        <f>IF(B18=1,"色は→","")</f>
      </c>
      <c r="E18" s="19"/>
    </row>
    <row r="19" spans="1:5" ht="13.5">
      <c r="A19" s="11" t="s">
        <v>82</v>
      </c>
      <c r="B19" s="17"/>
      <c r="C19" s="25" t="str">
        <f>IF(B19="","未設定",(IF(B19=0,"無し",(IF(B19=1,"有る","未設定")))))</f>
        <v>未設定</v>
      </c>
      <c r="D19" s="7"/>
      <c r="E19" s="14"/>
    </row>
    <row r="20" spans="1:5" ht="13.5">
      <c r="A20" s="11" t="s">
        <v>92</v>
      </c>
      <c r="B20" s="209"/>
      <c r="C20" s="25" t="str">
        <f>IF(B20="","未設定",(IF(B20=0,"無し",(IF(B20=1,"有る","未設定")))))</f>
        <v>未設定</v>
      </c>
      <c r="D20" s="8"/>
      <c r="E20" s="13"/>
    </row>
    <row r="21" spans="1:5" ht="13.5">
      <c r="A21" s="11" t="s">
        <v>83</v>
      </c>
      <c r="B21" s="17"/>
      <c r="C21" s="25" t="str">
        <f>IF(B21="","未設定",(IF(B21=0,"無し",(IF(B21=1,"有る","未設定")))))</f>
        <v>未設定</v>
      </c>
      <c r="D21" s="8"/>
      <c r="E21" s="13"/>
    </row>
    <row r="22" spans="1:5" ht="13.5">
      <c r="A22" s="11" t="s">
        <v>84</v>
      </c>
      <c r="B22" s="17"/>
      <c r="C22" s="25" t="str">
        <f>IF(B22="","未設定",(IF(B22=0,"無し",(IF(B22=1,"有る","未設定")))))</f>
        <v>未設定</v>
      </c>
      <c r="D22" s="8"/>
      <c r="E22" s="13"/>
    </row>
    <row r="23" spans="1:5" ht="13.5">
      <c r="A23" s="11" t="s">
        <v>180</v>
      </c>
      <c r="B23" s="17"/>
      <c r="C23" s="25">
        <f>IF(B23="","",(IF(B23=0,"",(IF(B23=1,"ＬＥＤ照明","")))))</f>
      </c>
      <c r="D23" s="8"/>
      <c r="E23" s="13"/>
    </row>
    <row r="24" spans="1:7" ht="13.5">
      <c r="A24" s="11" t="s">
        <v>65</v>
      </c>
      <c r="B24" s="12" t="s">
        <v>97</v>
      </c>
      <c r="C24" s="15" t="s">
        <v>98</v>
      </c>
      <c r="D24" s="12" t="s">
        <v>66</v>
      </c>
      <c r="E24" s="15" t="s">
        <v>99</v>
      </c>
      <c r="F24" s="229" t="s">
        <v>76</v>
      </c>
      <c r="G24" s="229"/>
    </row>
    <row r="25" spans="1:7" ht="13.5">
      <c r="A25" s="11" t="s">
        <v>68</v>
      </c>
      <c r="B25" s="17"/>
      <c r="C25" s="17"/>
      <c r="D25" s="17"/>
      <c r="E25" s="17"/>
      <c r="F25" s="19"/>
      <c r="G25" s="31" t="str">
        <f>IF(F25=0,"無し","有り")</f>
        <v>無し</v>
      </c>
    </row>
    <row r="26" spans="1:13" ht="13.5">
      <c r="A26" s="11" t="s">
        <v>100</v>
      </c>
      <c r="B26" s="12" t="s">
        <v>73</v>
      </c>
      <c r="C26" s="12" t="s">
        <v>71</v>
      </c>
      <c r="D26" s="12" t="s">
        <v>72</v>
      </c>
      <c r="E26" s="16"/>
      <c r="J26" s="208"/>
      <c r="K26" s="208"/>
      <c r="L26" s="208"/>
      <c r="M26" s="208"/>
    </row>
    <row r="27" spans="1:13" ht="13.5">
      <c r="A27" s="248" t="s">
        <v>69</v>
      </c>
      <c r="B27" s="207"/>
      <c r="C27" s="19"/>
      <c r="D27" s="19"/>
      <c r="J27" s="208">
        <f aca="true" t="shared" si="0" ref="J27:L29">IF(B27&lt;1,"",IF(INT(LEFT(B27,2)*10)=INT(LEFT(B27,3)),B27,(LEFT(B27,2)+1)*10^(LEN(B27)-2)))</f>
      </c>
      <c r="K27" s="208">
        <f t="shared" si="0"/>
      </c>
      <c r="L27" s="208">
        <f t="shared" si="0"/>
      </c>
      <c r="M27" s="208"/>
    </row>
    <row r="28" spans="1:13" ht="13.5">
      <c r="A28" s="248"/>
      <c r="B28" s="207"/>
      <c r="C28" s="19"/>
      <c r="D28" s="19"/>
      <c r="J28" s="208">
        <f t="shared" si="0"/>
      </c>
      <c r="K28" s="208">
        <f t="shared" si="0"/>
      </c>
      <c r="L28" s="208">
        <f t="shared" si="0"/>
      </c>
      <c r="M28" s="208"/>
    </row>
    <row r="29" spans="1:13" ht="13.5">
      <c r="A29" s="248"/>
      <c r="B29" s="207"/>
      <c r="C29" s="19"/>
      <c r="D29" s="19"/>
      <c r="J29" s="208">
        <f t="shared" si="0"/>
      </c>
      <c r="K29" s="208">
        <f t="shared" si="0"/>
      </c>
      <c r="L29" s="208">
        <f t="shared" si="0"/>
      </c>
      <c r="M29" s="208"/>
    </row>
    <row r="30" spans="1:13" ht="13.5">
      <c r="A30" s="11" t="s">
        <v>180</v>
      </c>
      <c r="B30" s="17"/>
      <c r="C30" s="25">
        <f>IF(B30="","",(IF(B30=0,"",(IF(B30=1,"ＬＥＤ照明","")))))</f>
      </c>
      <c r="D30" s="8"/>
      <c r="E30" s="13"/>
      <c r="J30" s="208"/>
      <c r="K30" s="208"/>
      <c r="L30" s="208"/>
      <c r="M30" s="208"/>
    </row>
    <row r="31" spans="1:13" ht="13.5">
      <c r="A31" s="11" t="s">
        <v>74</v>
      </c>
      <c r="B31" s="12" t="str">
        <f>B24</f>
        <v>Ｗ数(１本の）</v>
      </c>
      <c r="C31" s="12" t="str">
        <f>C24</f>
        <v>蛍光灯本数</v>
      </c>
      <c r="D31" s="12" t="s">
        <v>66</v>
      </c>
      <c r="E31" s="15" t="str">
        <f>E24</f>
        <v>点滅数（チカチカ）</v>
      </c>
      <c r="F31" s="229" t="s">
        <v>76</v>
      </c>
      <c r="G31" s="229"/>
      <c r="J31" s="208"/>
      <c r="K31" s="208"/>
      <c r="L31" s="208"/>
      <c r="M31" s="208"/>
    </row>
    <row r="32" spans="1:13" ht="13.5">
      <c r="A32" s="11" t="s">
        <v>68</v>
      </c>
      <c r="B32" s="17"/>
      <c r="C32" s="17"/>
      <c r="D32" s="17"/>
      <c r="E32" s="17"/>
      <c r="F32" s="19"/>
      <c r="G32" s="31" t="str">
        <f>IF(F32=0,"無し","有り")</f>
        <v>無し</v>
      </c>
      <c r="J32" s="208"/>
      <c r="K32" s="208"/>
      <c r="L32" s="208"/>
      <c r="M32" s="208"/>
    </row>
    <row r="33" spans="1:13" ht="13.5">
      <c r="A33" s="11" t="s">
        <v>70</v>
      </c>
      <c r="B33" s="12" t="s">
        <v>73</v>
      </c>
      <c r="C33" s="12" t="s">
        <v>71</v>
      </c>
      <c r="D33" s="12" t="s">
        <v>72</v>
      </c>
      <c r="E33" s="16"/>
      <c r="J33" s="208"/>
      <c r="K33" s="208"/>
      <c r="L33" s="208"/>
      <c r="M33" s="208"/>
    </row>
    <row r="34" spans="1:13" ht="13.5">
      <c r="A34" s="248" t="s">
        <v>101</v>
      </c>
      <c r="B34" s="19"/>
      <c r="C34" s="19"/>
      <c r="D34" s="19"/>
      <c r="J34" s="208">
        <f aca="true" t="shared" si="1" ref="J34:L36">IF(B34&lt;1,"",IF(INT(LEFT(B34,2)*10)=INT(LEFT(B34,3)),B34,(LEFT(B34,2)+1)*10^(LEN(B34)-2)))</f>
      </c>
      <c r="K34" s="208">
        <f t="shared" si="1"/>
      </c>
      <c r="L34" s="208">
        <f t="shared" si="1"/>
      </c>
      <c r="M34" s="208"/>
    </row>
    <row r="35" spans="1:13" ht="13.5">
      <c r="A35" s="248"/>
      <c r="B35" s="19"/>
      <c r="C35" s="19"/>
      <c r="D35" s="19"/>
      <c r="J35" s="208">
        <f t="shared" si="1"/>
      </c>
      <c r="K35" s="208">
        <f t="shared" si="1"/>
      </c>
      <c r="L35" s="208">
        <f t="shared" si="1"/>
      </c>
      <c r="M35" s="208"/>
    </row>
    <row r="36" spans="1:13" ht="14.25" thickBot="1">
      <c r="A36" s="231"/>
      <c r="B36" s="28"/>
      <c r="C36" s="28"/>
      <c r="D36" s="28"/>
      <c r="J36" s="208">
        <f t="shared" si="1"/>
      </c>
      <c r="K36" s="208">
        <f t="shared" si="1"/>
      </c>
      <c r="L36" s="208">
        <f t="shared" si="1"/>
      </c>
      <c r="M36" s="208"/>
    </row>
    <row r="37" spans="1:13" ht="20.25" customHeight="1" thickBot="1">
      <c r="A37" s="250" t="s">
        <v>57</v>
      </c>
      <c r="B37" s="251"/>
      <c r="C37" s="251"/>
      <c r="D37" s="251"/>
      <c r="E37" s="251"/>
      <c r="F37" s="251"/>
      <c r="G37" s="252"/>
      <c r="J37" s="208">
        <f aca="true" t="shared" si="2" ref="J37:J42">IF(B37&lt;1,"",IF(INT(LEFT(B37,2)*10)=INT(LEFT(B37,3)),B37,(LEFT(B37,2)+1)*10^(LEN(B37)-2)))</f>
      </c>
      <c r="K37" s="208">
        <f>K34</f>
      </c>
      <c r="L37" s="208">
        <f>IF(D37&lt;1,"",IF(INT(LEFT(D37,2)*10)=INT(LEFT(D37,3)),D37,(LEFT(D37,2)+1)*10^(LEN(D37)-2)))</f>
      </c>
      <c r="M37" s="208"/>
    </row>
    <row r="38" spans="1:13" ht="13.5">
      <c r="A38" s="27" t="s">
        <v>54</v>
      </c>
      <c r="B38" s="240"/>
      <c r="C38" s="240"/>
      <c r="J38" s="208">
        <f t="shared" si="2"/>
      </c>
      <c r="K38" s="208">
        <f aca="true" t="shared" si="3" ref="K38:K64">IF(C38&lt;1,"",IF(INT(LEFT(C38,2)*10)=INT(LEFT(C38,3)),C38,(LEFT(C38,2)+1)*10^(LEN(C38)-2)))</f>
      </c>
      <c r="L38" s="208">
        <f aca="true" t="shared" si="4" ref="L38:L64">IF(D38&lt;1,"",IF(INT(LEFT(D38,2)*10)=INT(LEFT(D38,3)),D38,(LEFT(D38,2)+1)*10^(LEN(D38)-2)))</f>
      </c>
      <c r="M38" s="208"/>
    </row>
    <row r="39" spans="1:13" ht="13.5">
      <c r="A39" s="11" t="s">
        <v>55</v>
      </c>
      <c r="B39" s="241"/>
      <c r="C39" s="241"/>
      <c r="J39" s="208">
        <f t="shared" si="2"/>
      </c>
      <c r="K39" s="208">
        <f t="shared" si="3"/>
      </c>
      <c r="L39" s="208">
        <f t="shared" si="4"/>
      </c>
      <c r="M39" s="208"/>
    </row>
    <row r="40" spans="1:13" ht="13.5">
      <c r="A40" s="11" t="s">
        <v>63</v>
      </c>
      <c r="B40" s="237"/>
      <c r="C40" s="237"/>
      <c r="D40" s="35">
        <f>IF(B40=1,"普通教室",B40)</f>
        <v>0</v>
      </c>
      <c r="J40" s="208">
        <f t="shared" si="2"/>
      </c>
      <c r="K40" s="208">
        <f t="shared" si="3"/>
      </c>
      <c r="L40" s="208">
        <f t="shared" si="4"/>
      </c>
      <c r="M40" s="208"/>
    </row>
    <row r="41" spans="1:13" ht="13.5">
      <c r="A41" s="11" t="str">
        <f>A14</f>
        <v>教室のクラス名</v>
      </c>
      <c r="B41" s="233"/>
      <c r="C41" s="234"/>
      <c r="J41" s="208">
        <f t="shared" si="2"/>
      </c>
      <c r="K41" s="208">
        <f t="shared" si="3"/>
      </c>
      <c r="L41" s="208">
        <f t="shared" si="4"/>
      </c>
      <c r="M41" s="208"/>
    </row>
    <row r="42" spans="1:13" ht="13.5">
      <c r="A42" s="11" t="s">
        <v>59</v>
      </c>
      <c r="B42" s="206"/>
      <c r="C42" s="206"/>
      <c r="J42" s="208">
        <f t="shared" si="2"/>
      </c>
      <c r="K42" s="208">
        <f t="shared" si="3"/>
      </c>
      <c r="L42" s="208">
        <f t="shared" si="4"/>
      </c>
      <c r="M42" s="208"/>
    </row>
    <row r="43" spans="1:13" ht="13.5">
      <c r="A43" s="11" t="s">
        <v>80</v>
      </c>
      <c r="B43" s="17"/>
      <c r="C43" s="25" t="str">
        <f>IF(B43="","未設定",(IF(B43=1,"晴れ",(IF(B43=2,"曇り",(IF(B43=3,"雨",(IF(B43=4,"雪","")))))))))</f>
        <v>未設定</v>
      </c>
      <c r="J43" s="208"/>
      <c r="K43" s="208"/>
      <c r="L43" s="208"/>
      <c r="M43" s="208"/>
    </row>
    <row r="44" spans="1:13" ht="13.5">
      <c r="A44" s="11" t="s">
        <v>95</v>
      </c>
      <c r="B44" s="235"/>
      <c r="C44" s="228"/>
      <c r="D44" s="232" t="str">
        <f>IF(B44=1,"無し",(IF(B44&gt;"",B44,"未設定")))</f>
        <v>未設定</v>
      </c>
      <c r="E44" s="232"/>
      <c r="J44" s="208"/>
      <c r="K44" s="208"/>
      <c r="L44" s="208"/>
      <c r="M44" s="208"/>
    </row>
    <row r="45" spans="1:13" ht="13.5">
      <c r="A45" s="11" t="s">
        <v>81</v>
      </c>
      <c r="B45" s="17"/>
      <c r="C45" s="25" t="str">
        <f>IF(B45="","未設定",(IF(B45=0,"無し",(IF(B45=1,"有る","未設定")))))</f>
        <v>未設定</v>
      </c>
      <c r="D45" s="31">
        <f>IF(B45=1,"色は→","")</f>
      </c>
      <c r="E45" s="19"/>
      <c r="J45" s="208"/>
      <c r="K45" s="208"/>
      <c r="L45" s="208"/>
      <c r="M45" s="208"/>
    </row>
    <row r="46" spans="1:13" ht="13.5">
      <c r="A46" s="11" t="s">
        <v>82</v>
      </c>
      <c r="B46" s="17"/>
      <c r="C46" s="25" t="str">
        <f>IF(B46="","未設定",(IF(B46=0,"無し",(IF(B46=1,"有る","未設定")))))</f>
        <v>未設定</v>
      </c>
      <c r="D46" s="7"/>
      <c r="E46" s="14"/>
      <c r="J46" s="208"/>
      <c r="K46" s="208"/>
      <c r="L46" s="208"/>
      <c r="M46" s="208"/>
    </row>
    <row r="47" spans="1:13" ht="13.5">
      <c r="A47" s="11" t="str">
        <f>A20</f>
        <v>視聴覚用ＴＶ本体が　有る＝１　無し=0</v>
      </c>
      <c r="B47" s="17"/>
      <c r="C47" s="25" t="str">
        <f>IF(B47="","未設定",(IF(B47=0,"無し",(IF(B47=1,"有る","未設定")))))</f>
        <v>未設定</v>
      </c>
      <c r="D47" s="8"/>
      <c r="E47" s="13"/>
      <c r="J47" s="208"/>
      <c r="K47" s="208"/>
      <c r="L47" s="208"/>
      <c r="M47" s="208"/>
    </row>
    <row r="48" spans="1:13" ht="13.5">
      <c r="A48" s="11" t="s">
        <v>83</v>
      </c>
      <c r="B48" s="17"/>
      <c r="C48" s="25" t="str">
        <f>IF(B48="","未設定",(IF(B48=0,"無し",(IF(B48=1,"有る","未設定")))))</f>
        <v>未設定</v>
      </c>
      <c r="D48" s="8"/>
      <c r="E48" s="13"/>
      <c r="J48" s="208"/>
      <c r="K48" s="208"/>
      <c r="L48" s="208"/>
      <c r="M48" s="208"/>
    </row>
    <row r="49" spans="1:13" ht="13.5">
      <c r="A49" s="11" t="s">
        <v>84</v>
      </c>
      <c r="B49" s="17"/>
      <c r="C49" s="25" t="str">
        <f>IF(B49="","未設定",(IF(B49=0,"無し",(IF(B49=1,"有る","未設定")))))</f>
        <v>未設定</v>
      </c>
      <c r="D49" s="8"/>
      <c r="E49" s="13"/>
      <c r="J49" s="208"/>
      <c r="K49" s="208"/>
      <c r="L49" s="208"/>
      <c r="M49" s="208"/>
    </row>
    <row r="50" spans="1:13" ht="13.5">
      <c r="A50" s="11" t="s">
        <v>180</v>
      </c>
      <c r="B50" s="17"/>
      <c r="C50" s="25">
        <f>IF(B50="","",(IF(B50=0,"",(IF(B50=1,"ＬＥＤ照明","")))))</f>
      </c>
      <c r="D50" s="8"/>
      <c r="E50" s="13"/>
      <c r="J50" s="208"/>
      <c r="K50" s="208"/>
      <c r="L50" s="208"/>
      <c r="M50" s="208"/>
    </row>
    <row r="51" spans="1:13" ht="13.5">
      <c r="A51" s="11" t="s">
        <v>65</v>
      </c>
      <c r="B51" s="12" t="str">
        <f>B31</f>
        <v>Ｗ数(１本の）</v>
      </c>
      <c r="C51" s="12" t="str">
        <f>C31</f>
        <v>蛍光灯本数</v>
      </c>
      <c r="D51" s="12" t="str">
        <f>D31</f>
        <v>欠灯数</v>
      </c>
      <c r="E51" s="12" t="str">
        <f>E31</f>
        <v>点滅数（チカチカ）</v>
      </c>
      <c r="F51" s="229" t="s">
        <v>76</v>
      </c>
      <c r="G51" s="229"/>
      <c r="J51" s="208"/>
      <c r="K51" s="208"/>
      <c r="L51" s="208"/>
      <c r="M51" s="208"/>
    </row>
    <row r="52" spans="1:13" ht="13.5">
      <c r="A52" s="11" t="s">
        <v>68</v>
      </c>
      <c r="B52" s="17"/>
      <c r="C52" s="17"/>
      <c r="D52" s="17"/>
      <c r="E52" s="17"/>
      <c r="F52" s="19"/>
      <c r="G52" s="31" t="str">
        <f>IF(F52=0,"無し","有り")</f>
        <v>無し</v>
      </c>
      <c r="J52" s="208"/>
      <c r="K52" s="208"/>
      <c r="L52" s="208"/>
      <c r="M52" s="208"/>
    </row>
    <row r="53" spans="1:13" ht="13.5">
      <c r="A53" s="11" t="s">
        <v>70</v>
      </c>
      <c r="B53" s="12" t="s">
        <v>73</v>
      </c>
      <c r="C53" s="12" t="s">
        <v>71</v>
      </c>
      <c r="D53" s="12" t="s">
        <v>72</v>
      </c>
      <c r="E53" s="16"/>
      <c r="J53" s="208"/>
      <c r="K53" s="208"/>
      <c r="L53" s="208"/>
      <c r="M53" s="208"/>
    </row>
    <row r="54" spans="1:13" ht="13.5">
      <c r="A54" s="248" t="s">
        <v>28</v>
      </c>
      <c r="B54" s="19"/>
      <c r="C54" s="19"/>
      <c r="D54" s="19"/>
      <c r="J54" s="208">
        <f>IF(B54&lt;1,"",IF(INT(LEFT(B54,2)*10)=INT(LEFT(B54,3)),B54,(LEFT(B54,2)+1)*10^(LEN(B54)-2)))</f>
      </c>
      <c r="K54" s="208">
        <f t="shared" si="3"/>
      </c>
      <c r="L54" s="208">
        <f t="shared" si="4"/>
      </c>
      <c r="M54" s="208"/>
    </row>
    <row r="55" spans="1:13" ht="13.5">
      <c r="A55" s="248"/>
      <c r="B55" s="19"/>
      <c r="C55" s="19"/>
      <c r="D55" s="19"/>
      <c r="J55" s="208">
        <f>IF(B55&lt;1,"",IF(INT(LEFT(B55,2)*10)=INT(LEFT(B55,3)),B55,(LEFT(B55,2)+1)*10^(LEN(B55)-2)))</f>
      </c>
      <c r="K55" s="208">
        <f t="shared" si="3"/>
      </c>
      <c r="L55" s="208">
        <f t="shared" si="4"/>
      </c>
      <c r="M55" s="208"/>
    </row>
    <row r="56" spans="1:13" ht="13.5">
      <c r="A56" s="248"/>
      <c r="B56" s="19"/>
      <c r="C56" s="19"/>
      <c r="D56" s="19"/>
      <c r="J56" s="208">
        <f>IF(B56&lt;1,"",IF(INT(LEFT(B56,2)*10)=INT(LEFT(B56,3)),B56,(LEFT(B56,2)+1)*10^(LEN(B56)-2)))</f>
      </c>
      <c r="K56" s="208">
        <f t="shared" si="3"/>
      </c>
      <c r="L56" s="208">
        <f t="shared" si="4"/>
      </c>
      <c r="M56" s="208"/>
    </row>
    <row r="57" spans="1:13" ht="13.5">
      <c r="A57" s="11" t="s">
        <v>180</v>
      </c>
      <c r="B57" s="17"/>
      <c r="C57" s="25">
        <f>IF(B57="","",(IF(B57=0,"",(IF(B57=1,"ＬＥＤ照明","")))))</f>
      </c>
      <c r="D57" s="8"/>
      <c r="E57" s="13"/>
      <c r="J57" s="208">
        <f aca="true" t="shared" si="5" ref="J57:J74">IF(B57&lt;1,"",IF(INT(LEFT(B57,2)*10)=INT(LEFT(B57,3)),B57,(LEFT(B57,2)+1)*10^(LEN(B57)-2)))</f>
      </c>
      <c r="K57" s="208" t="e">
        <f t="shared" si="3"/>
        <v>#VALUE!</v>
      </c>
      <c r="L57" s="208">
        <f t="shared" si="4"/>
      </c>
      <c r="M57" s="208"/>
    </row>
    <row r="58" spans="1:13" ht="13.5">
      <c r="A58" s="11" t="s">
        <v>74</v>
      </c>
      <c r="B58" s="12" t="str">
        <f>B51</f>
        <v>Ｗ数(１本の）</v>
      </c>
      <c r="C58" s="12" t="str">
        <f>C51</f>
        <v>蛍光灯本数</v>
      </c>
      <c r="D58" s="12" t="str">
        <f>D51</f>
        <v>欠灯数</v>
      </c>
      <c r="E58" s="12" t="str">
        <f>E51</f>
        <v>点滅数（チカチカ）</v>
      </c>
      <c r="F58" s="229" t="s">
        <v>76</v>
      </c>
      <c r="G58" s="229"/>
      <c r="J58" s="208" t="e">
        <f t="shared" si="5"/>
        <v>#VALUE!</v>
      </c>
      <c r="K58" s="208" t="e">
        <f t="shared" si="3"/>
        <v>#VALUE!</v>
      </c>
      <c r="L58" s="208" t="e">
        <f t="shared" si="4"/>
        <v>#VALUE!</v>
      </c>
      <c r="M58" s="208"/>
    </row>
    <row r="59" spans="1:13" ht="13.5">
      <c r="A59" s="11" t="s">
        <v>68</v>
      </c>
      <c r="B59" s="17"/>
      <c r="C59" s="17"/>
      <c r="D59" s="17"/>
      <c r="E59" s="17"/>
      <c r="F59" s="19"/>
      <c r="G59" s="31" t="str">
        <f>IF(F59=0,"無し","有り")</f>
        <v>無し</v>
      </c>
      <c r="J59" s="208">
        <f t="shared" si="5"/>
      </c>
      <c r="K59" s="208">
        <f t="shared" si="3"/>
      </c>
      <c r="L59" s="208">
        <f t="shared" si="4"/>
      </c>
      <c r="M59" s="208"/>
    </row>
    <row r="60" spans="1:13" ht="13.5">
      <c r="A60" s="11" t="s">
        <v>70</v>
      </c>
      <c r="B60" s="12" t="s">
        <v>73</v>
      </c>
      <c r="C60" s="12" t="s">
        <v>71</v>
      </c>
      <c r="D60" s="12" t="s">
        <v>72</v>
      </c>
      <c r="E60" s="16"/>
      <c r="J60" s="208" t="e">
        <f t="shared" si="5"/>
        <v>#VALUE!</v>
      </c>
      <c r="K60" s="208" t="e">
        <f t="shared" si="3"/>
        <v>#VALUE!</v>
      </c>
      <c r="L60" s="208" t="e">
        <f t="shared" si="4"/>
        <v>#VALUE!</v>
      </c>
      <c r="M60" s="208"/>
    </row>
    <row r="61" spans="1:13" ht="13.5">
      <c r="A61" s="248" t="s">
        <v>18</v>
      </c>
      <c r="B61" s="19"/>
      <c r="C61" s="19"/>
      <c r="D61" s="19"/>
      <c r="J61" s="208">
        <f t="shared" si="5"/>
      </c>
      <c r="K61" s="208">
        <f t="shared" si="3"/>
      </c>
      <c r="L61" s="208">
        <f t="shared" si="4"/>
      </c>
      <c r="M61" s="208"/>
    </row>
    <row r="62" spans="1:13" ht="13.5">
      <c r="A62" s="248"/>
      <c r="B62" s="19"/>
      <c r="C62" s="19"/>
      <c r="D62" s="19"/>
      <c r="J62" s="208">
        <f t="shared" si="5"/>
      </c>
      <c r="K62" s="208">
        <f t="shared" si="3"/>
      </c>
      <c r="L62" s="208">
        <f t="shared" si="4"/>
      </c>
      <c r="M62" s="208"/>
    </row>
    <row r="63" spans="1:13" ht="14.25" thickBot="1">
      <c r="A63" s="231"/>
      <c r="B63" s="28"/>
      <c r="C63" s="28"/>
      <c r="D63" s="28"/>
      <c r="J63" s="208">
        <f t="shared" si="5"/>
      </c>
      <c r="K63" s="208">
        <f t="shared" si="3"/>
      </c>
      <c r="L63" s="208">
        <f t="shared" si="4"/>
      </c>
      <c r="M63" s="208"/>
    </row>
    <row r="64" spans="1:13" ht="16.5" customHeight="1" thickBot="1">
      <c r="A64" s="250" t="s">
        <v>14</v>
      </c>
      <c r="B64" s="251"/>
      <c r="C64" s="251"/>
      <c r="D64" s="251"/>
      <c r="E64" s="251"/>
      <c r="F64" s="251"/>
      <c r="G64" s="252"/>
      <c r="J64" s="208">
        <f t="shared" si="5"/>
      </c>
      <c r="K64" s="208">
        <f t="shared" si="3"/>
      </c>
      <c r="L64" s="208">
        <f t="shared" si="4"/>
      </c>
      <c r="M64" s="208"/>
    </row>
    <row r="65" spans="1:13" ht="13.5">
      <c r="A65" s="29" t="s">
        <v>58</v>
      </c>
      <c r="B65" s="220"/>
      <c r="C65" s="221"/>
      <c r="J65" s="208">
        <f t="shared" si="5"/>
      </c>
      <c r="K65" s="208">
        <f aca="true" t="shared" si="6" ref="K65:K88">IF(C65&lt;1,"",IF(INT(LEFT(C65,2)*10)=INT(LEFT(C65,3)),C65,(LEFT(C65,2)+1)*10^(LEN(C65)-2)))</f>
      </c>
      <c r="L65" s="208">
        <f aca="true" t="shared" si="7" ref="L65:L88">IF(D65&lt;1,"",IF(INT(LEFT(D65,2)*10)=INT(LEFT(D65,3)),D65,(LEFT(D65,2)+1)*10^(LEN(D65)-2)))</f>
      </c>
      <c r="M65" s="208"/>
    </row>
    <row r="66" spans="1:13" ht="13.5">
      <c r="A66" s="30" t="s">
        <v>55</v>
      </c>
      <c r="B66" s="241"/>
      <c r="C66" s="241"/>
      <c r="J66" s="208">
        <f t="shared" si="5"/>
      </c>
      <c r="K66" s="208">
        <f t="shared" si="6"/>
      </c>
      <c r="L66" s="208">
        <f t="shared" si="7"/>
      </c>
      <c r="M66" s="208"/>
    </row>
    <row r="67" spans="1:13" ht="13.5">
      <c r="A67" s="30" t="s">
        <v>59</v>
      </c>
      <c r="B67" s="206"/>
      <c r="C67" s="206"/>
      <c r="J67" s="208">
        <f t="shared" si="5"/>
      </c>
      <c r="K67" s="208">
        <f t="shared" si="6"/>
      </c>
      <c r="L67" s="208">
        <f t="shared" si="7"/>
      </c>
      <c r="M67" s="208"/>
    </row>
    <row r="68" spans="1:13" ht="13.5">
      <c r="A68" s="30" t="s">
        <v>80</v>
      </c>
      <c r="B68" s="17"/>
      <c r="C68" s="25" t="str">
        <f>IF(B68="","未設定",(IF(B68=1,"晴れ",(IF(B68=2,"曇り",(IF(B68=3,"雨",(IF(B68=4,"雪","")))))))))</f>
        <v>未設定</v>
      </c>
      <c r="J68" s="208">
        <f t="shared" si="5"/>
      </c>
      <c r="K68" s="208" t="e">
        <f t="shared" si="6"/>
        <v>#VALUE!</v>
      </c>
      <c r="L68" s="208">
        <f t="shared" si="7"/>
      </c>
      <c r="M68" s="208"/>
    </row>
    <row r="69" spans="1:13" ht="13.5">
      <c r="A69" s="30" t="s">
        <v>95</v>
      </c>
      <c r="B69" s="233"/>
      <c r="C69" s="234"/>
      <c r="D69" s="232" t="str">
        <f>IF(B69="1","無し",(IF(B69&gt;"",B69,"未設定")))</f>
        <v>未設定</v>
      </c>
      <c r="E69" s="232"/>
      <c r="J69" s="208">
        <f t="shared" si="5"/>
      </c>
      <c r="K69" s="208">
        <f t="shared" si="6"/>
      </c>
      <c r="L69" s="208" t="e">
        <f t="shared" si="7"/>
        <v>#VALUE!</v>
      </c>
      <c r="M69" s="208"/>
    </row>
    <row r="70" spans="1:13" ht="13.5">
      <c r="A70" s="30" t="s">
        <v>81</v>
      </c>
      <c r="B70" s="17"/>
      <c r="C70" s="25" t="str">
        <f>IF(B70="","未設定",(IF(B70=0,"無し",(IF(B70=1,"有る","未設定")))))</f>
        <v>未設定</v>
      </c>
      <c r="D70" s="31">
        <f>IF(B70=1,"色は→","")</f>
      </c>
      <c r="E70" s="19"/>
      <c r="J70" s="208">
        <f t="shared" si="5"/>
      </c>
      <c r="K70" s="208" t="e">
        <f t="shared" si="6"/>
        <v>#VALUE!</v>
      </c>
      <c r="L70" s="208" t="e">
        <f t="shared" si="7"/>
        <v>#VALUE!</v>
      </c>
      <c r="M70" s="208"/>
    </row>
    <row r="71" spans="1:13" ht="13.5">
      <c r="A71" s="30" t="s">
        <v>82</v>
      </c>
      <c r="B71" s="17"/>
      <c r="C71" s="25" t="str">
        <f>IF(B71="","未設定",(IF(B71=0,"無し",(IF(B71=1,"有る","未設定")))))</f>
        <v>未設定</v>
      </c>
      <c r="D71" s="7"/>
      <c r="E71" s="14"/>
      <c r="J71" s="208">
        <f t="shared" si="5"/>
      </c>
      <c r="K71" s="208" t="e">
        <f t="shared" si="6"/>
        <v>#VALUE!</v>
      </c>
      <c r="L71" s="208">
        <f t="shared" si="7"/>
      </c>
      <c r="M71" s="208"/>
    </row>
    <row r="72" spans="1:13" ht="13.5">
      <c r="A72" s="30" t="s">
        <v>87</v>
      </c>
      <c r="B72" s="17"/>
      <c r="C72" s="25" t="str">
        <f>IF(B72="","未設定",(IF(B72=1,"CRT",(IF(B72=2,"LCD","")))))</f>
        <v>未設定</v>
      </c>
      <c r="D72" s="8"/>
      <c r="E72" s="13"/>
      <c r="J72" s="208">
        <f t="shared" si="5"/>
      </c>
      <c r="K72" s="208" t="e">
        <f t="shared" si="6"/>
        <v>#VALUE!</v>
      </c>
      <c r="L72" s="208">
        <f t="shared" si="7"/>
      </c>
      <c r="M72" s="208"/>
    </row>
    <row r="73" spans="1:13" ht="13.5">
      <c r="A73" s="30" t="s">
        <v>88</v>
      </c>
      <c r="B73" s="18"/>
      <c r="C73" s="32" t="str">
        <f>IF(B73="","未設定",(IF(B73=0,"無し",(IF(B73=1,"有る","未設定")))))</f>
        <v>未設定</v>
      </c>
      <c r="D73" s="8"/>
      <c r="E73" s="13"/>
      <c r="J73" s="208">
        <f t="shared" si="5"/>
      </c>
      <c r="K73" s="208" t="e">
        <f t="shared" si="6"/>
        <v>#VALUE!</v>
      </c>
      <c r="L73" s="208">
        <f t="shared" si="7"/>
      </c>
      <c r="M73" s="208"/>
    </row>
    <row r="74" spans="1:13" ht="15.75" customHeight="1">
      <c r="A74" s="23" t="s">
        <v>89</v>
      </c>
      <c r="B74" s="238"/>
      <c r="C74" s="238"/>
      <c r="D74" s="238"/>
      <c r="E74" s="217" t="str">
        <f>IF(B74=1,"外光が写り込む",(IF(B74=2,"照明器具が写り込む",(IF(B74&gt;"  ",B74,"未設定")))))</f>
        <v>未設定</v>
      </c>
      <c r="F74" s="217"/>
      <c r="G74" s="217"/>
      <c r="J74" s="208">
        <f t="shared" si="5"/>
      </c>
      <c r="K74" s="208">
        <f t="shared" si="6"/>
      </c>
      <c r="L74" s="208">
        <f t="shared" si="7"/>
      </c>
      <c r="M74" s="208"/>
    </row>
    <row r="75" spans="1:13" ht="13.5">
      <c r="A75" s="21" t="s">
        <v>91</v>
      </c>
      <c r="B75" s="238"/>
      <c r="C75" s="238"/>
      <c r="D75" s="238"/>
      <c r="E75" s="217"/>
      <c r="F75" s="217"/>
      <c r="G75" s="217"/>
      <c r="J75" s="208">
        <f>IF(B75&lt;1,"",IF(INT(LEFT(B75,2)*10)=INT(LEFT(B75,3)),B75,(LEFT(B75,2)+1)*10^(LEN(B75)-2)))</f>
      </c>
      <c r="K75" s="208">
        <f t="shared" si="6"/>
      </c>
      <c r="L75" s="208">
        <f t="shared" si="7"/>
      </c>
      <c r="M75" s="208"/>
    </row>
    <row r="76" spans="1:13" ht="13.5" customHeight="1">
      <c r="A76" s="24" t="s">
        <v>90</v>
      </c>
      <c r="B76" s="238"/>
      <c r="C76" s="238"/>
      <c r="D76" s="238"/>
      <c r="E76" s="217"/>
      <c r="F76" s="217"/>
      <c r="G76" s="217"/>
      <c r="J76" s="208">
        <f aca="true" t="shared" si="8" ref="J76:J88">IF(B76&lt;1,"",IF(INT(LEFT(B76,2)*10)=INT(LEFT(B76,3)),B76,(LEFT(B76,2)+1)*10^(LEN(B76)-2)))</f>
      </c>
      <c r="K76" s="208">
        <f t="shared" si="6"/>
      </c>
      <c r="L76" s="208">
        <f t="shared" si="7"/>
      </c>
      <c r="M76" s="208"/>
    </row>
    <row r="77" spans="1:13" ht="13.5" customHeight="1">
      <c r="A77" s="22" t="s">
        <v>114</v>
      </c>
      <c r="B77" s="238"/>
      <c r="C77" s="238"/>
      <c r="D77" s="238"/>
      <c r="E77" s="217"/>
      <c r="F77" s="217"/>
      <c r="G77" s="217"/>
      <c r="J77" s="208">
        <f t="shared" si="8"/>
      </c>
      <c r="K77" s="208">
        <f t="shared" si="6"/>
      </c>
      <c r="L77" s="208">
        <f t="shared" si="7"/>
      </c>
      <c r="M77" s="208"/>
    </row>
    <row r="78" spans="1:13" ht="13.5">
      <c r="A78" s="11" t="s">
        <v>180</v>
      </c>
      <c r="B78" s="17"/>
      <c r="C78" s="25">
        <f>IF(B78="","",(IF(B78=0,"",(IF(B78=1,"ＬＥＤ照明","")))))</f>
      </c>
      <c r="D78" s="8"/>
      <c r="E78" s="13"/>
      <c r="J78" s="208">
        <f t="shared" si="8"/>
      </c>
      <c r="K78" s="208" t="e">
        <f t="shared" si="6"/>
        <v>#VALUE!</v>
      </c>
      <c r="L78" s="208">
        <f t="shared" si="7"/>
      </c>
      <c r="M78" s="208"/>
    </row>
    <row r="79" spans="1:13" ht="13.5">
      <c r="A79" s="30" t="s">
        <v>75</v>
      </c>
      <c r="B79" s="12" t="str">
        <f>B58</f>
        <v>Ｗ数(１本の）</v>
      </c>
      <c r="C79" s="12" t="str">
        <f>C58</f>
        <v>蛍光灯本数</v>
      </c>
      <c r="D79" s="12" t="str">
        <f>D58</f>
        <v>欠灯数</v>
      </c>
      <c r="E79" s="12" t="str">
        <f>E58</f>
        <v>点滅数（チカチカ）</v>
      </c>
      <c r="F79" s="229" t="s">
        <v>76</v>
      </c>
      <c r="G79" s="229"/>
      <c r="J79" s="208" t="e">
        <f t="shared" si="8"/>
        <v>#VALUE!</v>
      </c>
      <c r="K79" s="208" t="e">
        <f t="shared" si="6"/>
        <v>#VALUE!</v>
      </c>
      <c r="L79" s="208" t="e">
        <f t="shared" si="7"/>
        <v>#VALUE!</v>
      </c>
      <c r="M79" s="208"/>
    </row>
    <row r="80" spans="1:13" ht="13.5">
      <c r="A80" s="30" t="s">
        <v>68</v>
      </c>
      <c r="B80" s="17"/>
      <c r="C80" s="17"/>
      <c r="D80" s="17"/>
      <c r="E80" s="17"/>
      <c r="F80" s="19"/>
      <c r="G80" s="31" t="str">
        <f>IF(F80=0,"無し","有り")</f>
        <v>無し</v>
      </c>
      <c r="J80" s="208">
        <f t="shared" si="8"/>
      </c>
      <c r="K80" s="208">
        <f t="shared" si="6"/>
      </c>
      <c r="L80" s="208">
        <f t="shared" si="7"/>
      </c>
      <c r="M80" s="208"/>
    </row>
    <row r="81" spans="1:13" ht="13.5">
      <c r="A81" s="30" t="s">
        <v>70</v>
      </c>
      <c r="B81" s="12" t="s">
        <v>73</v>
      </c>
      <c r="C81" s="12" t="s">
        <v>71</v>
      </c>
      <c r="D81" s="12" t="s">
        <v>72</v>
      </c>
      <c r="E81" s="16"/>
      <c r="J81" s="208" t="e">
        <f t="shared" si="8"/>
        <v>#VALUE!</v>
      </c>
      <c r="K81" s="208" t="e">
        <f t="shared" si="6"/>
        <v>#VALUE!</v>
      </c>
      <c r="L81" s="208" t="e">
        <f t="shared" si="7"/>
        <v>#VALUE!</v>
      </c>
      <c r="M81" s="208"/>
    </row>
    <row r="82" spans="1:13" ht="13.5">
      <c r="A82" s="248" t="s">
        <v>86</v>
      </c>
      <c r="B82" s="19"/>
      <c r="C82" s="19"/>
      <c r="D82" s="19"/>
      <c r="J82" s="208">
        <f t="shared" si="8"/>
      </c>
      <c r="K82" s="208">
        <f t="shared" si="6"/>
      </c>
      <c r="L82" s="208">
        <f t="shared" si="7"/>
      </c>
      <c r="M82" s="208"/>
    </row>
    <row r="83" spans="1:13" ht="13.5">
      <c r="A83" s="248"/>
      <c r="B83" s="19"/>
      <c r="C83" s="19"/>
      <c r="D83" s="19"/>
      <c r="J83" s="208">
        <f t="shared" si="8"/>
      </c>
      <c r="K83" s="208">
        <f t="shared" si="6"/>
      </c>
      <c r="L83" s="208">
        <f t="shared" si="7"/>
      </c>
      <c r="M83" s="208"/>
    </row>
    <row r="84" spans="1:13" ht="13.5">
      <c r="A84" s="248"/>
      <c r="B84" s="19"/>
      <c r="C84" s="19"/>
      <c r="D84" s="19"/>
      <c r="J84" s="208">
        <f t="shared" si="8"/>
      </c>
      <c r="K84" s="208">
        <f t="shared" si="6"/>
      </c>
      <c r="L84" s="208">
        <f t="shared" si="7"/>
      </c>
      <c r="M84" s="208"/>
    </row>
    <row r="85" spans="1:13" ht="13.5">
      <c r="A85" s="5"/>
      <c r="J85" s="208">
        <f t="shared" si="8"/>
      </c>
      <c r="K85" s="208">
        <f t="shared" si="6"/>
      </c>
      <c r="L85" s="208">
        <f t="shared" si="7"/>
      </c>
      <c r="M85" s="208"/>
    </row>
    <row r="86" spans="1:13" ht="13.5">
      <c r="A86" s="248" t="s">
        <v>123</v>
      </c>
      <c r="B86" s="19"/>
      <c r="C86" s="19"/>
      <c r="D86" s="19"/>
      <c r="J86" s="208">
        <f t="shared" si="8"/>
      </c>
      <c r="K86" s="208">
        <f t="shared" si="6"/>
      </c>
      <c r="L86" s="208">
        <f t="shared" si="7"/>
      </c>
      <c r="M86" s="208"/>
    </row>
    <row r="87" spans="1:13" ht="13.5">
      <c r="A87" s="248"/>
      <c r="B87" s="19"/>
      <c r="C87" s="19"/>
      <c r="D87" s="19"/>
      <c r="J87" s="208">
        <f t="shared" si="8"/>
      </c>
      <c r="K87" s="208">
        <f t="shared" si="6"/>
      </c>
      <c r="L87" s="208">
        <f t="shared" si="7"/>
      </c>
      <c r="M87" s="208"/>
    </row>
    <row r="88" spans="1:13" ht="13.5">
      <c r="A88" s="248"/>
      <c r="B88" s="19"/>
      <c r="C88" s="19"/>
      <c r="D88" s="19"/>
      <c r="J88" s="208">
        <f t="shared" si="8"/>
      </c>
      <c r="K88" s="208">
        <f t="shared" si="6"/>
      </c>
      <c r="L88" s="208">
        <f t="shared" si="7"/>
      </c>
      <c r="M88" s="208"/>
    </row>
  </sheetData>
  <sheetProtection objects="1" scenarios="1"/>
  <mergeCells count="42">
    <mergeCell ref="F4:J5"/>
    <mergeCell ref="A86:A88"/>
    <mergeCell ref="D3:F3"/>
    <mergeCell ref="B5:D5"/>
    <mergeCell ref="E74:G77"/>
    <mergeCell ref="F79:G79"/>
    <mergeCell ref="B17:C17"/>
    <mergeCell ref="D17:E17"/>
    <mergeCell ref="B44:C44"/>
    <mergeCell ref="F51:G51"/>
    <mergeCell ref="F31:G31"/>
    <mergeCell ref="F58:G58"/>
    <mergeCell ref="D44:E44"/>
    <mergeCell ref="B65:C65"/>
    <mergeCell ref="B41:C41"/>
    <mergeCell ref="A64:G64"/>
    <mergeCell ref="A34:A36"/>
    <mergeCell ref="A37:G37"/>
    <mergeCell ref="B6:D6"/>
    <mergeCell ref="B14:C14"/>
    <mergeCell ref="F24:G24"/>
    <mergeCell ref="E12:K13"/>
    <mergeCell ref="A82:A84"/>
    <mergeCell ref="B38:C38"/>
    <mergeCell ref="B39:C39"/>
    <mergeCell ref="B40:C40"/>
    <mergeCell ref="B74:D77"/>
    <mergeCell ref="A54:A56"/>
    <mergeCell ref="A61:A63"/>
    <mergeCell ref="D69:E69"/>
    <mergeCell ref="B69:C69"/>
    <mergeCell ref="B66:C66"/>
    <mergeCell ref="A1:B1"/>
    <mergeCell ref="C1:E1"/>
    <mergeCell ref="F1:G1"/>
    <mergeCell ref="A27:A29"/>
    <mergeCell ref="A2:G2"/>
    <mergeCell ref="A10:G10"/>
    <mergeCell ref="B4:C4"/>
    <mergeCell ref="B11:C11"/>
    <mergeCell ref="B12:C12"/>
    <mergeCell ref="B13:C1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H4" sqref="H4:K4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25390625" style="0" customWidth="1"/>
    <col min="7" max="7" width="0.875" style="0" customWidth="1"/>
    <col min="8" max="8" width="4.50390625" style="0" customWidth="1"/>
    <col min="9" max="9" width="2.25390625" style="0" customWidth="1"/>
    <col min="10" max="10" width="1.625" style="0" customWidth="1"/>
    <col min="11" max="11" width="2.75390625" style="0" customWidth="1"/>
    <col min="12" max="12" width="1.75390625" style="0" customWidth="1"/>
    <col min="13" max="13" width="1.875" style="0" customWidth="1"/>
    <col min="14" max="14" width="2.00390625" style="0" customWidth="1"/>
    <col min="15" max="16" width="2.875" style="0" customWidth="1"/>
    <col min="17" max="17" width="3.125" style="0" customWidth="1"/>
    <col min="18" max="18" width="2.625" style="0" customWidth="1"/>
    <col min="19" max="19" width="3.50390625" style="0" customWidth="1"/>
    <col min="20" max="20" width="2.125" style="0" customWidth="1"/>
    <col min="21" max="21" width="3.125" style="0" customWidth="1"/>
    <col min="22" max="22" width="4.50390625" style="0" customWidth="1"/>
    <col min="23" max="23" width="3.25390625" style="0" customWidth="1"/>
    <col min="24" max="24" width="3.875" style="0" customWidth="1"/>
    <col min="25" max="25" width="1.4921875" style="0" customWidth="1"/>
    <col min="26" max="27" width="1.12109375" style="0" customWidth="1"/>
    <col min="28" max="28" width="2.25390625" style="0" customWidth="1"/>
    <col min="29" max="29" width="5.25390625" style="0" customWidth="1"/>
    <col min="30" max="30" width="3.625" style="0" customWidth="1"/>
    <col min="31" max="31" width="3.875" style="0" customWidth="1"/>
    <col min="32" max="32" width="4.00390625" style="0" customWidth="1"/>
  </cols>
  <sheetData>
    <row r="1" spans="1:22" ht="48.75" customHeight="1">
      <c r="A1" s="1"/>
      <c r="B1" s="277"/>
      <c r="C1" s="277"/>
      <c r="D1" s="277"/>
      <c r="E1" s="277"/>
      <c r="F1" s="277"/>
      <c r="G1" s="277"/>
      <c r="H1" s="277"/>
      <c r="I1" s="277"/>
      <c r="N1" s="278" t="s">
        <v>27</v>
      </c>
      <c r="O1" s="278"/>
      <c r="P1" s="278"/>
      <c r="Q1" s="278"/>
      <c r="R1" s="278"/>
      <c r="S1" s="278"/>
      <c r="T1" s="278"/>
      <c r="U1" s="278"/>
      <c r="V1" s="278"/>
    </row>
    <row r="2" spans="1:32" ht="36.75" customHeight="1">
      <c r="A2" s="268" t="s">
        <v>0</v>
      </c>
      <c r="B2" s="269"/>
      <c r="C2" s="269"/>
      <c r="D2" s="269"/>
      <c r="E2" s="269"/>
      <c r="F2" s="269"/>
      <c r="G2" s="270"/>
      <c r="H2" s="280" t="str">
        <f>'データ入力'!D4</f>
        <v>藤沢市</v>
      </c>
      <c r="I2" s="281"/>
      <c r="J2" s="281"/>
      <c r="K2" s="85" t="s">
        <v>1</v>
      </c>
      <c r="L2" s="282">
        <f>'データ入力'!B4</f>
        <v>0</v>
      </c>
      <c r="M2" s="282"/>
      <c r="N2" s="282"/>
      <c r="O2" s="282"/>
      <c r="P2" s="282"/>
      <c r="Q2" s="282"/>
      <c r="R2" s="282"/>
      <c r="S2" s="282"/>
      <c r="T2" s="298" t="s">
        <v>2</v>
      </c>
      <c r="U2" s="299"/>
      <c r="V2" s="300" t="s">
        <v>30</v>
      </c>
      <c r="W2" s="301"/>
      <c r="X2" s="279">
        <f>'データ入力'!B5</f>
        <v>0</v>
      </c>
      <c r="Y2" s="279"/>
      <c r="Z2" s="279"/>
      <c r="AA2" s="279"/>
      <c r="AB2" s="279"/>
      <c r="AC2" s="279"/>
      <c r="AD2" s="279"/>
      <c r="AE2" s="279"/>
      <c r="AF2" s="294"/>
    </row>
    <row r="3" spans="1:32" ht="35.25" customHeight="1">
      <c r="A3" s="268" t="s">
        <v>4</v>
      </c>
      <c r="B3" s="269"/>
      <c r="C3" s="269"/>
      <c r="D3" s="269"/>
      <c r="E3" s="269"/>
      <c r="F3" s="269"/>
      <c r="G3" s="270"/>
      <c r="H3" s="84" t="str">
        <f>'データ入力'!C7</f>
        <v>令和</v>
      </c>
      <c r="I3" s="283">
        <f>'データ入力'!B7</f>
        <v>2</v>
      </c>
      <c r="J3" s="283"/>
      <c r="K3" s="84" t="s">
        <v>5</v>
      </c>
      <c r="L3" s="279">
        <f>'データ入力'!B8</f>
        <v>0</v>
      </c>
      <c r="M3" s="279"/>
      <c r="N3" s="84" t="s">
        <v>6</v>
      </c>
      <c r="O3" s="87">
        <f>'データ入力'!B9</f>
        <v>0</v>
      </c>
      <c r="P3" s="84" t="s">
        <v>7</v>
      </c>
      <c r="Q3" s="84">
        <f>'データ入力'!B15</f>
        <v>0</v>
      </c>
      <c r="R3" s="84" t="s">
        <v>8</v>
      </c>
      <c r="S3" s="84">
        <f>'データ入力'!C15</f>
        <v>0</v>
      </c>
      <c r="T3" s="269" t="s">
        <v>9</v>
      </c>
      <c r="U3" s="295"/>
      <c r="V3" s="296" t="s">
        <v>10</v>
      </c>
      <c r="W3" s="297"/>
      <c r="X3" s="279">
        <f>IF('データ入力'!B6=1,"同上",'データ入力'!B6)</f>
        <v>0</v>
      </c>
      <c r="Y3" s="279"/>
      <c r="Z3" s="279"/>
      <c r="AA3" s="279"/>
      <c r="AB3" s="279"/>
      <c r="AC3" s="279"/>
      <c r="AD3" s="279"/>
      <c r="AE3" s="279"/>
      <c r="AF3" s="294"/>
    </row>
    <row r="4" spans="1:32" ht="33" customHeight="1">
      <c r="A4" s="268" t="s">
        <v>11</v>
      </c>
      <c r="B4" s="269"/>
      <c r="C4" s="269"/>
      <c r="D4" s="269"/>
      <c r="E4" s="269"/>
      <c r="F4" s="269"/>
      <c r="G4" s="270"/>
      <c r="H4" s="289">
        <f>'データ入力'!B11</f>
        <v>0</v>
      </c>
      <c r="I4" s="279"/>
      <c r="J4" s="279"/>
      <c r="K4" s="279"/>
      <c r="L4" s="269" t="s">
        <v>12</v>
      </c>
      <c r="M4" s="269"/>
      <c r="N4" s="269"/>
      <c r="O4" s="292">
        <f>'データ入力'!B12</f>
        <v>0</v>
      </c>
      <c r="P4" s="292"/>
      <c r="Q4" s="269" t="s">
        <v>13</v>
      </c>
      <c r="R4" s="269"/>
      <c r="S4" s="279">
        <f>IF('データ入力'!B13=1,"普通",'データ入力'!B13)</f>
        <v>0</v>
      </c>
      <c r="T4" s="279"/>
      <c r="U4" s="279"/>
      <c r="V4" s="84" t="s">
        <v>31</v>
      </c>
      <c r="W4" s="86" t="s">
        <v>105</v>
      </c>
      <c r="X4" s="293">
        <f>'データ入力'!B14</f>
        <v>0</v>
      </c>
      <c r="Y4" s="293"/>
      <c r="Z4" s="293"/>
      <c r="AA4" s="293"/>
      <c r="AB4" s="293"/>
      <c r="AC4" s="293"/>
      <c r="AD4" s="293"/>
      <c r="AE4" s="86" t="s">
        <v>106</v>
      </c>
      <c r="AF4" s="88"/>
    </row>
    <row r="5" spans="1:32" ht="30.75" customHeight="1">
      <c r="A5" s="268" t="s">
        <v>15</v>
      </c>
      <c r="B5" s="269"/>
      <c r="C5" s="269"/>
      <c r="D5" s="269"/>
      <c r="E5" s="269"/>
      <c r="F5" s="269"/>
      <c r="G5" s="270"/>
      <c r="H5" s="285" t="s">
        <v>85</v>
      </c>
      <c r="I5" s="285"/>
      <c r="J5" s="285" t="str">
        <f>IF('データ入力'!B16="","晴れ ・ 曇り ・ 雨",(IF('データ入力'!B16=1,"晴れ",(IF('データ入力'!B16=2,"曇り",(IF('データ入力'!B16=3,"雨",(IF('データ入力'!B16=4,"雪","")))))))))</f>
        <v>晴れ ・ 曇り ・ 雨</v>
      </c>
      <c r="K5" s="285"/>
      <c r="L5" s="285"/>
      <c r="M5" s="285"/>
      <c r="N5" s="285"/>
      <c r="O5" s="285"/>
      <c r="P5" s="285"/>
      <c r="Q5" s="90" t="s">
        <v>78</v>
      </c>
      <c r="R5" s="285" t="s">
        <v>77</v>
      </c>
      <c r="S5" s="285"/>
      <c r="T5" s="285"/>
      <c r="U5" s="285"/>
      <c r="V5" s="291" t="str">
        <f>IF('データ入力'!B17=1,"無し",(IF('データ入力'!B17&gt;"",'データ入力'!B17,"樹木　・　建物   ・　無し")))</f>
        <v>樹木　・　建物   ・　無し</v>
      </c>
      <c r="W5" s="291"/>
      <c r="X5" s="291"/>
      <c r="Y5" s="291"/>
      <c r="Z5" s="291"/>
      <c r="AA5" s="291"/>
      <c r="AB5" s="291"/>
      <c r="AC5" s="291"/>
      <c r="AD5" s="291"/>
      <c r="AE5" s="291"/>
      <c r="AF5" s="91" t="s">
        <v>78</v>
      </c>
    </row>
    <row r="6" spans="1:33" ht="32.25" customHeight="1">
      <c r="A6" s="268" t="s">
        <v>16</v>
      </c>
      <c r="B6" s="269"/>
      <c r="C6" s="269"/>
      <c r="D6" s="269"/>
      <c r="E6" s="269"/>
      <c r="F6" s="269"/>
      <c r="G6" s="270"/>
      <c r="H6" s="284" t="s">
        <v>109</v>
      </c>
      <c r="I6" s="284"/>
      <c r="J6" s="284"/>
      <c r="K6" s="284"/>
      <c r="L6" s="287" t="str">
        <f>IF('データ入力'!E18="","白　・ベージュ　・",'データ入力'!E18)</f>
        <v>白　・ベージュ　・</v>
      </c>
      <c r="M6" s="287"/>
      <c r="N6" s="287"/>
      <c r="O6" s="287"/>
      <c r="P6" s="287"/>
      <c r="Q6" s="287"/>
      <c r="R6" s="287"/>
      <c r="S6" s="287"/>
      <c r="T6" s="287"/>
      <c r="U6" s="93" t="s">
        <v>110</v>
      </c>
      <c r="V6" s="93" t="str">
        <f>IF('データ入力'!B18="","無し",(IF('データ入力'!B18=0,"設置無し","")))</f>
        <v>無し</v>
      </c>
      <c r="W6" s="290" t="s">
        <v>111</v>
      </c>
      <c r="X6" s="290"/>
      <c r="Y6" s="290"/>
      <c r="Z6" s="290"/>
      <c r="AA6" s="290"/>
      <c r="AB6" s="290"/>
      <c r="AC6" s="284" t="str">
        <f>IF('データ入力'!B19="","（有り・無し）",(IF('データ入力'!B19=1,"(設置有り)","(設置無し）")))</f>
        <v>（有り・無し）</v>
      </c>
      <c r="AD6" s="284"/>
      <c r="AE6" s="284"/>
      <c r="AF6" s="94"/>
      <c r="AG6" s="1"/>
    </row>
    <row r="7" spans="1:33" ht="32.25" customHeight="1">
      <c r="A7" s="268" t="s">
        <v>159</v>
      </c>
      <c r="B7" s="269"/>
      <c r="C7" s="269"/>
      <c r="D7" s="269"/>
      <c r="E7" s="269"/>
      <c r="F7" s="269"/>
      <c r="G7" s="270"/>
      <c r="H7" s="284" t="s">
        <v>79</v>
      </c>
      <c r="I7" s="284"/>
      <c r="J7" s="284"/>
      <c r="K7" s="284"/>
      <c r="L7" s="284"/>
      <c r="M7" s="284"/>
      <c r="N7" s="285" t="str">
        <f>IF('データ入力'!B20="","有り ・ 無し",(IF('データ入力'!B20=0,"設置なし",(IF('データ入力'!B21="","有り ・ 無し",(IF('データ入力'!B21=1,"有り","無し")))))))</f>
        <v>有り ・ 無し</v>
      </c>
      <c r="O7" s="285"/>
      <c r="P7" s="285"/>
      <c r="Q7" s="285"/>
      <c r="R7" s="89" t="s">
        <v>107</v>
      </c>
      <c r="S7" s="285" t="str">
        <f>IF('データ入力'!B20="","・設置無し",(IF('データ入力'!B20=1,"","")))</f>
        <v>・設置無し</v>
      </c>
      <c r="T7" s="285"/>
      <c r="U7" s="285"/>
      <c r="V7" s="285" t="s">
        <v>108</v>
      </c>
      <c r="W7" s="285"/>
      <c r="X7" s="285"/>
      <c r="Y7" s="285"/>
      <c r="Z7" s="285"/>
      <c r="AA7" s="285" t="s">
        <v>196</v>
      </c>
      <c r="AB7" s="285"/>
      <c r="AC7" s="285" t="str">
        <f>IF('データ入力'!B22="","有り ・ 無し",(IF('データ入力'!B22=1,"有り","無し")))</f>
        <v>有り ・ 無し</v>
      </c>
      <c r="AD7" s="285"/>
      <c r="AE7" s="285"/>
      <c r="AF7" s="91" t="s">
        <v>107</v>
      </c>
      <c r="AG7" s="1"/>
    </row>
    <row r="8" spans="1:33" ht="28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88" t="s">
        <v>28</v>
      </c>
      <c r="Q8" s="288"/>
      <c r="R8" s="288"/>
      <c r="S8" s="288"/>
      <c r="T8" s="288"/>
      <c r="U8" s="288"/>
      <c r="V8" s="286"/>
      <c r="W8" s="286"/>
      <c r="X8" s="286"/>
      <c r="Y8" s="286"/>
      <c r="Z8" s="286"/>
      <c r="AA8" s="286"/>
      <c r="AB8" s="286"/>
      <c r="AC8" s="95"/>
      <c r="AD8" s="95"/>
      <c r="AE8" s="95"/>
      <c r="AF8" s="95"/>
      <c r="AG8" s="1"/>
    </row>
    <row r="9" spans="1:33" ht="11.25" customHeight="1">
      <c r="A9" s="97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"/>
    </row>
    <row r="10" spans="1:33" ht="18" customHeight="1">
      <c r="A10" s="276"/>
      <c r="B10" s="276"/>
      <c r="C10" s="276"/>
      <c r="D10" s="276"/>
      <c r="E10" s="276"/>
      <c r="F10" s="276"/>
      <c r="G10" s="95"/>
      <c r="H10" s="213">
        <f>'データ入力'!J27</f>
      </c>
      <c r="I10" s="214"/>
      <c r="J10" s="214"/>
      <c r="K10" s="214"/>
      <c r="L10" s="260" t="s">
        <v>160</v>
      </c>
      <c r="M10" s="253"/>
      <c r="N10" s="98"/>
      <c r="O10" s="213">
        <f>'データ入力'!K27</f>
      </c>
      <c r="P10" s="214"/>
      <c r="Q10" s="214"/>
      <c r="R10" s="214"/>
      <c r="S10" s="253" t="s">
        <v>160</v>
      </c>
      <c r="T10" s="98"/>
      <c r="U10" s="213">
        <f>'データ入力'!L27</f>
      </c>
      <c r="V10" s="214"/>
      <c r="W10" s="214"/>
      <c r="X10" s="253" t="s">
        <v>160</v>
      </c>
      <c r="Y10" s="120"/>
      <c r="Z10" s="120"/>
      <c r="AA10" s="120"/>
      <c r="AB10" s="120"/>
      <c r="AC10" s="302" t="s">
        <v>29</v>
      </c>
      <c r="AD10" s="303"/>
      <c r="AE10" s="303"/>
      <c r="AF10" s="304"/>
      <c r="AG10" s="1"/>
    </row>
    <row r="11" spans="1:33" ht="18" customHeight="1">
      <c r="A11" s="276"/>
      <c r="B11" s="276"/>
      <c r="C11" s="276"/>
      <c r="D11" s="276"/>
      <c r="E11" s="276"/>
      <c r="F11" s="276"/>
      <c r="G11" s="95"/>
      <c r="H11" s="215"/>
      <c r="I11" s="216"/>
      <c r="J11" s="216"/>
      <c r="K11" s="216"/>
      <c r="L11" s="261"/>
      <c r="M11" s="254"/>
      <c r="N11" s="98"/>
      <c r="O11" s="215"/>
      <c r="P11" s="216"/>
      <c r="Q11" s="216"/>
      <c r="R11" s="216"/>
      <c r="S11" s="254"/>
      <c r="T11" s="98"/>
      <c r="U11" s="215"/>
      <c r="V11" s="216"/>
      <c r="W11" s="216"/>
      <c r="X11" s="254"/>
      <c r="Y11" s="120"/>
      <c r="Z11" s="120"/>
      <c r="AA11" s="120"/>
      <c r="AB11" s="120"/>
      <c r="AC11" s="305"/>
      <c r="AD11" s="306"/>
      <c r="AE11" s="306"/>
      <c r="AF11" s="307"/>
      <c r="AG11" s="1"/>
    </row>
    <row r="12" spans="1:33" ht="18" customHeight="1">
      <c r="A12" s="276"/>
      <c r="B12" s="276"/>
      <c r="C12" s="276"/>
      <c r="D12" s="276"/>
      <c r="E12" s="276"/>
      <c r="F12" s="276"/>
      <c r="G12" s="95"/>
      <c r="H12" s="275"/>
      <c r="I12" s="275"/>
      <c r="J12" s="275"/>
      <c r="K12" s="275"/>
      <c r="L12" s="275"/>
      <c r="M12" s="275"/>
      <c r="N12" s="95"/>
      <c r="O12" s="275"/>
      <c r="P12" s="275"/>
      <c r="Q12" s="275"/>
      <c r="R12" s="275"/>
      <c r="S12" s="275"/>
      <c r="T12" s="95"/>
      <c r="U12" s="275"/>
      <c r="V12" s="275"/>
      <c r="W12" s="275"/>
      <c r="X12" s="275"/>
      <c r="Y12" s="200"/>
      <c r="Z12" s="200"/>
      <c r="AA12" s="200"/>
      <c r="AB12" s="200"/>
      <c r="AC12" s="308">
        <f>'データ入力'!C23</f>
      </c>
      <c r="AD12" s="309"/>
      <c r="AE12" s="309"/>
      <c r="AF12" s="310"/>
      <c r="AG12" s="1"/>
    </row>
    <row r="13" spans="1:33" ht="18" customHeight="1">
      <c r="A13" s="276"/>
      <c r="B13" s="276"/>
      <c r="C13" s="276"/>
      <c r="D13" s="276"/>
      <c r="E13" s="276"/>
      <c r="F13" s="276"/>
      <c r="G13" s="95"/>
      <c r="H13" s="213">
        <f>'データ入力'!J28</f>
      </c>
      <c r="I13" s="214"/>
      <c r="J13" s="214"/>
      <c r="K13" s="214"/>
      <c r="L13" s="260" t="s">
        <v>160</v>
      </c>
      <c r="M13" s="253"/>
      <c r="N13" s="98"/>
      <c r="O13" s="213">
        <f>'データ入力'!K28</f>
      </c>
      <c r="P13" s="214"/>
      <c r="Q13" s="214"/>
      <c r="R13" s="214"/>
      <c r="S13" s="253" t="s">
        <v>160</v>
      </c>
      <c r="T13" s="98"/>
      <c r="U13" s="213">
        <f>'データ入力'!L28</f>
      </c>
      <c r="V13" s="214"/>
      <c r="W13" s="214"/>
      <c r="X13" s="253" t="s">
        <v>160</v>
      </c>
      <c r="Y13" s="120"/>
      <c r="Z13" s="120"/>
      <c r="AA13" s="120"/>
      <c r="AB13" s="120"/>
      <c r="AC13" s="99">
        <f>'データ入力'!B25</f>
        <v>0</v>
      </c>
      <c r="AD13" s="100" t="s">
        <v>161</v>
      </c>
      <c r="AE13" s="101">
        <f>'データ入力'!C25</f>
        <v>0</v>
      </c>
      <c r="AF13" s="102" t="s">
        <v>21</v>
      </c>
      <c r="AG13" s="1"/>
    </row>
    <row r="14" spans="1:33" ht="18" customHeight="1">
      <c r="A14" s="276"/>
      <c r="B14" s="276"/>
      <c r="C14" s="276"/>
      <c r="D14" s="276"/>
      <c r="E14" s="276"/>
      <c r="F14" s="276"/>
      <c r="G14" s="95"/>
      <c r="H14" s="215"/>
      <c r="I14" s="216"/>
      <c r="J14" s="216"/>
      <c r="K14" s="216"/>
      <c r="L14" s="261"/>
      <c r="M14" s="254"/>
      <c r="N14" s="98"/>
      <c r="O14" s="215"/>
      <c r="P14" s="216"/>
      <c r="Q14" s="216"/>
      <c r="R14" s="216"/>
      <c r="S14" s="254"/>
      <c r="T14" s="98"/>
      <c r="U14" s="215"/>
      <c r="V14" s="216"/>
      <c r="W14" s="216"/>
      <c r="X14" s="254"/>
      <c r="Y14" s="120"/>
      <c r="Z14" s="120"/>
      <c r="AA14" s="120"/>
      <c r="AB14" s="120"/>
      <c r="AC14" s="103" t="s">
        <v>22</v>
      </c>
      <c r="AD14" s="100"/>
      <c r="AE14" s="101">
        <f>IF('データ入力'!D25="","",(IF('データ入力'!D25=0,"0",'データ入力'!D25)))</f>
      </c>
      <c r="AF14" s="102" t="s">
        <v>21</v>
      </c>
      <c r="AG14" s="1"/>
    </row>
    <row r="15" spans="1:33" ht="18" customHeight="1">
      <c r="A15" s="276"/>
      <c r="B15" s="276"/>
      <c r="C15" s="276"/>
      <c r="D15" s="276"/>
      <c r="E15" s="276"/>
      <c r="F15" s="276"/>
      <c r="G15" s="95"/>
      <c r="H15" s="275"/>
      <c r="I15" s="275"/>
      <c r="J15" s="275"/>
      <c r="K15" s="275"/>
      <c r="L15" s="275"/>
      <c r="M15" s="275"/>
      <c r="N15" s="95"/>
      <c r="O15" s="275"/>
      <c r="P15" s="275"/>
      <c r="Q15" s="275"/>
      <c r="R15" s="275"/>
      <c r="S15" s="275"/>
      <c r="T15" s="95"/>
      <c r="U15" s="275"/>
      <c r="V15" s="275"/>
      <c r="W15" s="275"/>
      <c r="X15" s="275"/>
      <c r="Y15" s="200"/>
      <c r="Z15" s="200"/>
      <c r="AA15" s="200"/>
      <c r="AB15" s="200"/>
      <c r="AC15" s="103" t="s">
        <v>67</v>
      </c>
      <c r="AD15" s="97"/>
      <c r="AE15" s="198">
        <f>IF('データ入力'!E25="","",(IF('データ入力'!E25=0,"0",'データ入力'!E25)))</f>
      </c>
      <c r="AF15" s="104" t="s">
        <v>21</v>
      </c>
      <c r="AG15" s="1"/>
    </row>
    <row r="16" spans="1:33" ht="18" customHeight="1">
      <c r="A16" s="276"/>
      <c r="B16" s="276"/>
      <c r="C16" s="276"/>
      <c r="D16" s="276"/>
      <c r="E16" s="276"/>
      <c r="F16" s="276"/>
      <c r="G16" s="95"/>
      <c r="H16" s="213">
        <f>'データ入力'!J29</f>
      </c>
      <c r="I16" s="214"/>
      <c r="J16" s="214"/>
      <c r="K16" s="214"/>
      <c r="L16" s="260" t="s">
        <v>162</v>
      </c>
      <c r="M16" s="253"/>
      <c r="N16" s="98"/>
      <c r="O16" s="213">
        <f>'データ入力'!K29</f>
      </c>
      <c r="P16" s="214"/>
      <c r="Q16" s="214"/>
      <c r="R16" s="214"/>
      <c r="S16" s="253" t="s">
        <v>162</v>
      </c>
      <c r="T16" s="98"/>
      <c r="U16" s="213">
        <f>'データ入力'!L29</f>
      </c>
      <c r="V16" s="214"/>
      <c r="W16" s="214"/>
      <c r="X16" s="253" t="s">
        <v>162</v>
      </c>
      <c r="Y16" s="120"/>
      <c r="Z16" s="120"/>
      <c r="AA16" s="120"/>
      <c r="AB16" s="120"/>
      <c r="AC16" s="262" t="s">
        <v>23</v>
      </c>
      <c r="AD16" s="264" t="str">
        <f>IF('データ入力'!F25="","無し・有り",(IF('データ入力'!F25=0,"無し","有り")))</f>
        <v>無し・有り</v>
      </c>
      <c r="AE16" s="264"/>
      <c r="AF16" s="265"/>
      <c r="AG16" s="1"/>
    </row>
    <row r="17" spans="1:33" ht="18" customHeight="1">
      <c r="A17" s="276"/>
      <c r="B17" s="276"/>
      <c r="C17" s="276"/>
      <c r="D17" s="276"/>
      <c r="E17" s="276"/>
      <c r="F17" s="276"/>
      <c r="G17" s="95"/>
      <c r="H17" s="215"/>
      <c r="I17" s="216"/>
      <c r="J17" s="216"/>
      <c r="K17" s="216"/>
      <c r="L17" s="261"/>
      <c r="M17" s="254"/>
      <c r="N17" s="98"/>
      <c r="O17" s="215"/>
      <c r="P17" s="216"/>
      <c r="Q17" s="216"/>
      <c r="R17" s="216"/>
      <c r="S17" s="254"/>
      <c r="T17" s="98"/>
      <c r="U17" s="215"/>
      <c r="V17" s="216"/>
      <c r="W17" s="216"/>
      <c r="X17" s="254"/>
      <c r="Y17" s="120"/>
      <c r="Z17" s="120"/>
      <c r="AA17" s="120"/>
      <c r="AB17" s="120"/>
      <c r="AC17" s="263"/>
      <c r="AD17" s="266"/>
      <c r="AE17" s="266"/>
      <c r="AF17" s="267"/>
      <c r="AG17" s="1"/>
    </row>
    <row r="18" spans="1:33" ht="21" customHeight="1">
      <c r="A18" s="97"/>
      <c r="B18" s="95"/>
      <c r="C18" s="95"/>
      <c r="D18" s="95"/>
      <c r="E18" s="95"/>
      <c r="F18" s="95"/>
      <c r="G18" s="95"/>
      <c r="H18" s="320"/>
      <c r="I18" s="320"/>
      <c r="J18" s="320"/>
      <c r="K18" s="320"/>
      <c r="L18" s="320"/>
      <c r="M18" s="320"/>
      <c r="N18" s="105"/>
      <c r="O18" s="320"/>
      <c r="P18" s="320"/>
      <c r="Q18" s="320"/>
      <c r="R18" s="320"/>
      <c r="S18" s="320"/>
      <c r="T18" s="105"/>
      <c r="U18" s="320"/>
      <c r="V18" s="320"/>
      <c r="W18" s="320"/>
      <c r="X18" s="320"/>
      <c r="Y18" s="200"/>
      <c r="Z18" s="200"/>
      <c r="AA18" s="200"/>
      <c r="AB18" s="200"/>
      <c r="AC18" s="95"/>
      <c r="AD18" s="95"/>
      <c r="AE18" s="95"/>
      <c r="AF18" s="95"/>
      <c r="AG18" s="1"/>
    </row>
    <row r="19" spans="1:33" ht="21" customHeight="1">
      <c r="A19" s="95"/>
      <c r="B19" s="95"/>
      <c r="C19" s="95"/>
      <c r="D19" s="95"/>
      <c r="E19" s="95"/>
      <c r="F19" s="95"/>
      <c r="G19" s="95"/>
      <c r="H19" s="106"/>
      <c r="I19" s="106"/>
      <c r="J19" s="106"/>
      <c r="K19" s="106"/>
      <c r="L19" s="95"/>
      <c r="M19" s="95"/>
      <c r="N19" s="95"/>
      <c r="O19" s="95"/>
      <c r="P19" s="321" t="s">
        <v>18</v>
      </c>
      <c r="Q19" s="321"/>
      <c r="R19" s="321"/>
      <c r="S19" s="321"/>
      <c r="T19" s="321"/>
      <c r="U19" s="321"/>
      <c r="V19" s="286"/>
      <c r="W19" s="286"/>
      <c r="X19" s="286"/>
      <c r="Y19" s="286"/>
      <c r="Z19" s="286"/>
      <c r="AA19" s="286"/>
      <c r="AB19" s="286"/>
      <c r="AC19" s="95"/>
      <c r="AD19" s="95"/>
      <c r="AE19" s="95"/>
      <c r="AF19" s="95"/>
      <c r="AG19" s="1"/>
    </row>
    <row r="20" spans="1:33" ht="14.25" customHeight="1">
      <c r="A20" s="95"/>
      <c r="B20" s="95"/>
      <c r="C20" s="95"/>
      <c r="D20" s="95"/>
      <c r="E20" s="95"/>
      <c r="F20" s="95"/>
      <c r="G20" s="95"/>
      <c r="H20" s="106"/>
      <c r="I20" s="106"/>
      <c r="J20" s="106"/>
      <c r="K20" s="10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"/>
    </row>
    <row r="21" spans="1:33" ht="18" customHeight="1">
      <c r="A21" s="271"/>
      <c r="B21" s="257"/>
      <c r="C21" s="274" t="s">
        <v>19</v>
      </c>
      <c r="D21" s="271"/>
      <c r="E21" s="257"/>
      <c r="F21" s="255" t="s">
        <v>20</v>
      </c>
      <c r="G21" s="95"/>
      <c r="H21" s="213">
        <f>'データ入力'!J34</f>
      </c>
      <c r="I21" s="214"/>
      <c r="J21" s="214"/>
      <c r="K21" s="214"/>
      <c r="L21" s="260" t="s">
        <v>163</v>
      </c>
      <c r="M21" s="253"/>
      <c r="N21" s="98"/>
      <c r="O21" s="213">
        <f>'データ入力'!K34</f>
      </c>
      <c r="P21" s="214"/>
      <c r="Q21" s="214"/>
      <c r="R21" s="214"/>
      <c r="S21" s="253" t="s">
        <v>163</v>
      </c>
      <c r="T21" s="98"/>
      <c r="U21" s="213">
        <f>'データ入力'!L34</f>
      </c>
      <c r="V21" s="214"/>
      <c r="W21" s="214"/>
      <c r="X21" s="253" t="s">
        <v>163</v>
      </c>
      <c r="Y21" s="120"/>
      <c r="Z21" s="317"/>
      <c r="AA21" s="311"/>
      <c r="AB21" s="274" t="s">
        <v>181</v>
      </c>
      <c r="AC21" s="302" t="s">
        <v>17</v>
      </c>
      <c r="AD21" s="303"/>
      <c r="AE21" s="303"/>
      <c r="AF21" s="304"/>
      <c r="AG21" s="1"/>
    </row>
    <row r="22" spans="1:33" ht="18" customHeight="1">
      <c r="A22" s="272"/>
      <c r="B22" s="258"/>
      <c r="C22" s="274"/>
      <c r="D22" s="272"/>
      <c r="E22" s="258"/>
      <c r="F22" s="255"/>
      <c r="G22" s="95"/>
      <c r="H22" s="215"/>
      <c r="I22" s="216"/>
      <c r="J22" s="216"/>
      <c r="K22" s="216"/>
      <c r="L22" s="261"/>
      <c r="M22" s="254"/>
      <c r="N22" s="98"/>
      <c r="O22" s="215"/>
      <c r="P22" s="216"/>
      <c r="Q22" s="216"/>
      <c r="R22" s="216"/>
      <c r="S22" s="254"/>
      <c r="T22" s="98"/>
      <c r="U22" s="215"/>
      <c r="V22" s="216"/>
      <c r="W22" s="216"/>
      <c r="X22" s="254"/>
      <c r="Y22" s="120"/>
      <c r="Z22" s="318"/>
      <c r="AA22" s="312"/>
      <c r="AB22" s="274"/>
      <c r="AC22" s="305"/>
      <c r="AD22" s="306"/>
      <c r="AE22" s="306"/>
      <c r="AF22" s="307"/>
      <c r="AG22" s="1"/>
    </row>
    <row r="23" spans="1:33" ht="18" customHeight="1">
      <c r="A23" s="272"/>
      <c r="B23" s="258"/>
      <c r="C23" s="274"/>
      <c r="D23" s="272"/>
      <c r="E23" s="258"/>
      <c r="F23" s="255"/>
      <c r="G23" s="95"/>
      <c r="H23" s="275"/>
      <c r="I23" s="275"/>
      <c r="J23" s="275"/>
      <c r="K23" s="275"/>
      <c r="L23" s="275"/>
      <c r="M23" s="275"/>
      <c r="N23" s="95"/>
      <c r="O23" s="275"/>
      <c r="P23" s="275"/>
      <c r="Q23" s="275"/>
      <c r="R23" s="275"/>
      <c r="S23" s="275"/>
      <c r="T23" s="95"/>
      <c r="U23" s="275"/>
      <c r="V23" s="275"/>
      <c r="W23" s="275"/>
      <c r="X23" s="275"/>
      <c r="Y23" s="200"/>
      <c r="Z23" s="318"/>
      <c r="AA23" s="312"/>
      <c r="AB23" s="274"/>
      <c r="AC23" s="308">
        <f>'データ入力'!C30</f>
      </c>
      <c r="AD23" s="309"/>
      <c r="AE23" s="309"/>
      <c r="AF23" s="310"/>
      <c r="AG23" s="1"/>
    </row>
    <row r="24" spans="1:33" ht="18" customHeight="1">
      <c r="A24" s="273"/>
      <c r="B24" s="259"/>
      <c r="C24" s="274"/>
      <c r="D24" s="273"/>
      <c r="E24" s="259"/>
      <c r="F24" s="255"/>
      <c r="G24" s="95"/>
      <c r="H24" s="213">
        <f>'データ入力'!J35</f>
      </c>
      <c r="I24" s="214"/>
      <c r="J24" s="214"/>
      <c r="K24" s="214"/>
      <c r="L24" s="260" t="s">
        <v>164</v>
      </c>
      <c r="M24" s="253"/>
      <c r="N24" s="98"/>
      <c r="O24" s="213">
        <f>'データ入力'!K35</f>
      </c>
      <c r="P24" s="214"/>
      <c r="Q24" s="214"/>
      <c r="R24" s="214"/>
      <c r="S24" s="253" t="s">
        <v>164</v>
      </c>
      <c r="T24" s="98"/>
      <c r="U24" s="213">
        <f>'データ入力'!L35</f>
      </c>
      <c r="V24" s="214"/>
      <c r="W24" s="214"/>
      <c r="X24" s="253" t="s">
        <v>164</v>
      </c>
      <c r="Y24" s="120"/>
      <c r="Z24" s="319"/>
      <c r="AA24" s="313"/>
      <c r="AB24" s="274"/>
      <c r="AC24" s="99">
        <f>'データ入力'!B32</f>
        <v>0</v>
      </c>
      <c r="AD24" s="100" t="s">
        <v>165</v>
      </c>
      <c r="AE24" s="101">
        <f>'データ入力'!C32</f>
        <v>0</v>
      </c>
      <c r="AF24" s="102" t="s">
        <v>21</v>
      </c>
      <c r="AG24" s="1"/>
    </row>
    <row r="25" spans="1:33" ht="18" customHeight="1">
      <c r="A25" s="271"/>
      <c r="B25" s="257"/>
      <c r="C25" s="274"/>
      <c r="D25" s="271"/>
      <c r="E25" s="257"/>
      <c r="F25" s="255"/>
      <c r="G25" s="95"/>
      <c r="H25" s="215"/>
      <c r="I25" s="216"/>
      <c r="J25" s="216"/>
      <c r="K25" s="216"/>
      <c r="L25" s="261"/>
      <c r="M25" s="254"/>
      <c r="N25" s="98"/>
      <c r="O25" s="215"/>
      <c r="P25" s="216"/>
      <c r="Q25" s="216"/>
      <c r="R25" s="216"/>
      <c r="S25" s="254"/>
      <c r="T25" s="98"/>
      <c r="U25" s="215"/>
      <c r="V25" s="216"/>
      <c r="W25" s="216"/>
      <c r="X25" s="254"/>
      <c r="Y25" s="120"/>
      <c r="Z25" s="317"/>
      <c r="AA25" s="311"/>
      <c r="AB25" s="274"/>
      <c r="AC25" s="103" t="s">
        <v>22</v>
      </c>
      <c r="AD25" s="100"/>
      <c r="AE25" s="101">
        <f>IF('データ入力'!D32="","",(IF('データ入力'!D32=0,"0",'データ入力'!D32)))</f>
      </c>
      <c r="AF25" s="102" t="s">
        <v>21</v>
      </c>
      <c r="AG25" s="1"/>
    </row>
    <row r="26" spans="1:33" ht="18" customHeight="1">
      <c r="A26" s="272"/>
      <c r="B26" s="258"/>
      <c r="C26" s="274"/>
      <c r="D26" s="272"/>
      <c r="E26" s="258"/>
      <c r="F26" s="255"/>
      <c r="G26" s="95"/>
      <c r="H26" s="275"/>
      <c r="I26" s="275"/>
      <c r="J26" s="275"/>
      <c r="K26" s="275"/>
      <c r="L26" s="275"/>
      <c r="M26" s="275"/>
      <c r="N26" s="95"/>
      <c r="O26" s="275"/>
      <c r="P26" s="275"/>
      <c r="Q26" s="275"/>
      <c r="R26" s="275"/>
      <c r="S26" s="275"/>
      <c r="T26" s="95"/>
      <c r="U26" s="275"/>
      <c r="V26" s="275"/>
      <c r="W26" s="275"/>
      <c r="X26" s="275"/>
      <c r="Y26" s="200"/>
      <c r="Z26" s="318"/>
      <c r="AA26" s="312"/>
      <c r="AB26" s="274"/>
      <c r="AC26" s="103" t="str">
        <f>AC15</f>
        <v>点滅</v>
      </c>
      <c r="AD26" s="97"/>
      <c r="AE26" s="101">
        <f>IF('データ入力'!E32="","",(IF('データ入力'!E32=0,"0",'データ入力'!E32)))</f>
      </c>
      <c r="AF26" s="104" t="s">
        <v>21</v>
      </c>
      <c r="AG26" s="1"/>
    </row>
    <row r="27" spans="1:33" ht="18" customHeight="1">
      <c r="A27" s="272"/>
      <c r="B27" s="258"/>
      <c r="C27" s="95"/>
      <c r="D27" s="272"/>
      <c r="E27" s="258"/>
      <c r="F27" s="255"/>
      <c r="G27" s="95"/>
      <c r="H27" s="213">
        <f>'データ入力'!J36</f>
      </c>
      <c r="I27" s="214"/>
      <c r="J27" s="214"/>
      <c r="K27" s="214"/>
      <c r="L27" s="260" t="s">
        <v>162</v>
      </c>
      <c r="M27" s="253"/>
      <c r="N27" s="98"/>
      <c r="O27" s="213">
        <f>'データ入力'!K36</f>
      </c>
      <c r="P27" s="214"/>
      <c r="Q27" s="214"/>
      <c r="R27" s="214"/>
      <c r="S27" s="253" t="s">
        <v>162</v>
      </c>
      <c r="T27" s="98"/>
      <c r="U27" s="213">
        <f>'データ入力'!L36</f>
      </c>
      <c r="V27" s="214"/>
      <c r="W27" s="214"/>
      <c r="X27" s="253" t="s">
        <v>162</v>
      </c>
      <c r="Y27" s="120"/>
      <c r="Z27" s="318"/>
      <c r="AA27" s="312"/>
      <c r="AB27" s="120"/>
      <c r="AC27" s="262" t="s">
        <v>23</v>
      </c>
      <c r="AD27" s="264" t="str">
        <f>IF('データ入力'!F32="","無し・有り",(IF('データ入力'!F32=0,"無し","有り")))</f>
        <v>無し・有り</v>
      </c>
      <c r="AE27" s="264"/>
      <c r="AF27" s="265"/>
      <c r="AG27" s="1"/>
    </row>
    <row r="28" spans="1:33" ht="18" customHeight="1">
      <c r="A28" s="273"/>
      <c r="B28" s="259"/>
      <c r="C28" s="95"/>
      <c r="D28" s="273"/>
      <c r="E28" s="259"/>
      <c r="F28" s="255"/>
      <c r="G28" s="95"/>
      <c r="H28" s="215"/>
      <c r="I28" s="216"/>
      <c r="J28" s="216"/>
      <c r="K28" s="216"/>
      <c r="L28" s="261"/>
      <c r="M28" s="254"/>
      <c r="N28" s="98"/>
      <c r="O28" s="215"/>
      <c r="P28" s="216"/>
      <c r="Q28" s="216"/>
      <c r="R28" s="216"/>
      <c r="S28" s="254"/>
      <c r="T28" s="98"/>
      <c r="U28" s="215"/>
      <c r="V28" s="216"/>
      <c r="W28" s="216"/>
      <c r="X28" s="254"/>
      <c r="Y28" s="120"/>
      <c r="Z28" s="319"/>
      <c r="AA28" s="313"/>
      <c r="AB28" s="120"/>
      <c r="AC28" s="263"/>
      <c r="AD28" s="266"/>
      <c r="AE28" s="266"/>
      <c r="AF28" s="267"/>
      <c r="AG28" s="1"/>
    </row>
    <row r="29" spans="1:33" ht="16.5" customHeight="1">
      <c r="A29" s="95"/>
      <c r="B29" s="95"/>
      <c r="C29" s="95"/>
      <c r="D29" s="95"/>
      <c r="E29" s="95"/>
      <c r="F29" s="95"/>
      <c r="G29" s="95"/>
      <c r="H29" s="315" t="s">
        <v>182</v>
      </c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200"/>
      <c r="Z29" s="200"/>
      <c r="AA29" s="200"/>
      <c r="AB29" s="200"/>
      <c r="AC29" s="95"/>
      <c r="AD29" s="95"/>
      <c r="AE29" s="95"/>
      <c r="AF29" s="95"/>
      <c r="AG29" s="1"/>
    </row>
    <row r="30" spans="1:33" ht="6.75" customHeight="1">
      <c r="A30" s="95"/>
      <c r="B30" s="95"/>
      <c r="C30" s="95"/>
      <c r="D30" s="95"/>
      <c r="E30" s="95"/>
      <c r="F30" s="95"/>
      <c r="G30" s="95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200"/>
      <c r="Z30" s="200"/>
      <c r="AA30" s="200"/>
      <c r="AB30" s="200"/>
      <c r="AC30" s="95"/>
      <c r="AD30" s="95"/>
      <c r="AE30" s="95"/>
      <c r="AF30" s="95"/>
      <c r="AG30" s="1"/>
    </row>
    <row r="31" spans="1:33" ht="6" customHeight="1">
      <c r="A31" s="95"/>
      <c r="B31" s="95"/>
      <c r="C31" s="95"/>
      <c r="D31" s="95"/>
      <c r="E31" s="95"/>
      <c r="F31" s="95"/>
      <c r="G31" s="95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200"/>
      <c r="Z31" s="200"/>
      <c r="AA31" s="200"/>
      <c r="AB31" s="200"/>
      <c r="AC31" s="95"/>
      <c r="AD31" s="95"/>
      <c r="AE31" s="95"/>
      <c r="AF31" s="95"/>
      <c r="AG31" s="1"/>
    </row>
    <row r="32" spans="1:33" ht="8.25" customHeight="1">
      <c r="A32" s="95"/>
      <c r="B32" s="95"/>
      <c r="C32" s="95"/>
      <c r="D32" s="95"/>
      <c r="E32" s="95"/>
      <c r="F32" s="95"/>
      <c r="G32" s="95"/>
      <c r="H32" s="200"/>
      <c r="I32" s="200"/>
      <c r="J32" s="200"/>
      <c r="K32" s="200"/>
      <c r="L32" s="200"/>
      <c r="M32" s="200"/>
      <c r="N32" s="105"/>
      <c r="O32" s="200"/>
      <c r="P32" s="200"/>
      <c r="Q32" s="200"/>
      <c r="R32" s="200"/>
      <c r="S32" s="200"/>
      <c r="T32" s="105"/>
      <c r="U32" s="200"/>
      <c r="V32" s="200"/>
      <c r="W32" s="200"/>
      <c r="X32" s="200"/>
      <c r="Y32" s="200"/>
      <c r="Z32" s="200"/>
      <c r="AA32" s="200"/>
      <c r="AB32" s="200"/>
      <c r="AC32" s="95"/>
      <c r="AD32" s="95"/>
      <c r="AE32" s="95"/>
      <c r="AF32" s="95"/>
      <c r="AG32" s="1"/>
    </row>
    <row r="33" spans="1:33" ht="17.25" customHeight="1">
      <c r="A33" s="95"/>
      <c r="B33" s="95"/>
      <c r="C33" s="95"/>
      <c r="D33" s="256" t="s">
        <v>24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1"/>
    </row>
    <row r="34" spans="1:33" ht="21" customHeight="1">
      <c r="A34" s="218">
        <f>'データ入力'!B3</f>
        <v>2020</v>
      </c>
      <c r="B34" s="218"/>
      <c r="C34" s="218"/>
      <c r="D34" s="218"/>
      <c r="E34" s="218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219" t="str">
        <f>'データ入力'!D3</f>
        <v>藤沢市学校薬剤師会</v>
      </c>
      <c r="Y34" s="219"/>
      <c r="Z34" s="219"/>
      <c r="AA34" s="219"/>
      <c r="AB34" s="219"/>
      <c r="AC34" s="219"/>
      <c r="AD34" s="219"/>
      <c r="AE34" s="219"/>
      <c r="AF34" s="219"/>
      <c r="AG34" s="1"/>
    </row>
  </sheetData>
  <mergeCells count="125">
    <mergeCell ref="O18:S18"/>
    <mergeCell ref="H18:M18"/>
    <mergeCell ref="H23:M23"/>
    <mergeCell ref="P19:U19"/>
    <mergeCell ref="O23:S23"/>
    <mergeCell ref="U23:X23"/>
    <mergeCell ref="U18:X18"/>
    <mergeCell ref="V19:AB19"/>
    <mergeCell ref="AB21:AB26"/>
    <mergeCell ref="AA21:AA24"/>
    <mergeCell ref="Z21:Z24"/>
    <mergeCell ref="Z25:Z28"/>
    <mergeCell ref="U26:X26"/>
    <mergeCell ref="U21:W22"/>
    <mergeCell ref="X21:X22"/>
    <mergeCell ref="AA25:AA28"/>
    <mergeCell ref="H31:Q31"/>
    <mergeCell ref="R31:X31"/>
    <mergeCell ref="H29:X29"/>
    <mergeCell ref="H26:M26"/>
    <mergeCell ref="H27:K28"/>
    <mergeCell ref="L27:M28"/>
    <mergeCell ref="H30:Q30"/>
    <mergeCell ref="R30:X30"/>
    <mergeCell ref="O26:S26"/>
    <mergeCell ref="AC10:AF11"/>
    <mergeCell ref="AC21:AF22"/>
    <mergeCell ref="AC12:AF12"/>
    <mergeCell ref="AC23:AF23"/>
    <mergeCell ref="AC16:AC17"/>
    <mergeCell ref="AD16:AF17"/>
    <mergeCell ref="X2:AF2"/>
    <mergeCell ref="A3:G3"/>
    <mergeCell ref="T3:U3"/>
    <mergeCell ref="V3:W3"/>
    <mergeCell ref="X3:AF3"/>
    <mergeCell ref="A2:G2"/>
    <mergeCell ref="T2:U2"/>
    <mergeCell ref="V2:W2"/>
    <mergeCell ref="L3:M3"/>
    <mergeCell ref="A4:G4"/>
    <mergeCell ref="H4:K4"/>
    <mergeCell ref="L4:N4"/>
    <mergeCell ref="W6:AB6"/>
    <mergeCell ref="H5:I5"/>
    <mergeCell ref="R5:U5"/>
    <mergeCell ref="V5:AE5"/>
    <mergeCell ref="A6:G6"/>
    <mergeCell ref="O4:P4"/>
    <mergeCell ref="X4:AD4"/>
    <mergeCell ref="AC7:AE7"/>
    <mergeCell ref="L6:T6"/>
    <mergeCell ref="P8:U8"/>
    <mergeCell ref="S7:U7"/>
    <mergeCell ref="N7:Q7"/>
    <mergeCell ref="V7:Z7"/>
    <mergeCell ref="AA7:AB7"/>
    <mergeCell ref="Q4:R4"/>
    <mergeCell ref="AC6:AE6"/>
    <mergeCell ref="J5:P5"/>
    <mergeCell ref="O12:S12"/>
    <mergeCell ref="U12:X12"/>
    <mergeCell ref="L10:M11"/>
    <mergeCell ref="O10:R11"/>
    <mergeCell ref="S10:S11"/>
    <mergeCell ref="V8:AB8"/>
    <mergeCell ref="X10:X11"/>
    <mergeCell ref="U10:W11"/>
    <mergeCell ref="B1:I1"/>
    <mergeCell ref="N1:V1"/>
    <mergeCell ref="A7:G7"/>
    <mergeCell ref="S4:U4"/>
    <mergeCell ref="H2:J2"/>
    <mergeCell ref="L2:S2"/>
    <mergeCell ref="I3:J3"/>
    <mergeCell ref="H7:M7"/>
    <mergeCell ref="H6:K6"/>
    <mergeCell ref="D25:D28"/>
    <mergeCell ref="A10:F17"/>
    <mergeCell ref="H16:K17"/>
    <mergeCell ref="H10:K11"/>
    <mergeCell ref="H12:M12"/>
    <mergeCell ref="H15:M15"/>
    <mergeCell ref="L13:M14"/>
    <mergeCell ref="L16:M17"/>
    <mergeCell ref="L21:M22"/>
    <mergeCell ref="H13:K14"/>
    <mergeCell ref="X16:X17"/>
    <mergeCell ref="O13:R14"/>
    <mergeCell ref="S13:S14"/>
    <mergeCell ref="O16:R17"/>
    <mergeCell ref="S16:S17"/>
    <mergeCell ref="U13:W14"/>
    <mergeCell ref="U16:W17"/>
    <mergeCell ref="O15:S15"/>
    <mergeCell ref="U15:X15"/>
    <mergeCell ref="X13:X14"/>
    <mergeCell ref="AC27:AC28"/>
    <mergeCell ref="AD27:AF28"/>
    <mergeCell ref="A5:G5"/>
    <mergeCell ref="A21:A24"/>
    <mergeCell ref="B21:B24"/>
    <mergeCell ref="C21:C26"/>
    <mergeCell ref="D21:D24"/>
    <mergeCell ref="A25:A28"/>
    <mergeCell ref="B25:B28"/>
    <mergeCell ref="E25:E28"/>
    <mergeCell ref="S24:S25"/>
    <mergeCell ref="U24:W25"/>
    <mergeCell ref="X24:X25"/>
    <mergeCell ref="E21:E24"/>
    <mergeCell ref="H24:K25"/>
    <mergeCell ref="L24:M25"/>
    <mergeCell ref="O21:R22"/>
    <mergeCell ref="S21:S22"/>
    <mergeCell ref="A34:E34"/>
    <mergeCell ref="X34:AF34"/>
    <mergeCell ref="O27:R28"/>
    <mergeCell ref="S27:S28"/>
    <mergeCell ref="U27:W28"/>
    <mergeCell ref="X27:X28"/>
    <mergeCell ref="F21:F28"/>
    <mergeCell ref="H21:K22"/>
    <mergeCell ref="D33:AF33"/>
    <mergeCell ref="O24:R25"/>
  </mergeCells>
  <printOptions/>
  <pageMargins left="0.31" right="0.24" top="0.4330708661417323" bottom="0.3937007874015748" header="0.5118110236220472" footer="0.511811023622047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H3" sqref="H3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25390625" style="0" customWidth="1"/>
    <col min="7" max="7" width="0.875" style="0" customWidth="1"/>
    <col min="8" max="8" width="4.50390625" style="0" customWidth="1"/>
    <col min="9" max="9" width="2.25390625" style="0" customWidth="1"/>
    <col min="10" max="10" width="1.625" style="0" customWidth="1"/>
    <col min="11" max="11" width="2.75390625" style="0" customWidth="1"/>
    <col min="12" max="12" width="1.75390625" style="0" customWidth="1"/>
    <col min="13" max="13" width="1.875" style="0" customWidth="1"/>
    <col min="14" max="14" width="2.00390625" style="0" customWidth="1"/>
    <col min="15" max="16" width="2.875" style="0" customWidth="1"/>
    <col min="17" max="17" width="3.125" style="0" customWidth="1"/>
    <col min="18" max="18" width="2.625" style="0" customWidth="1"/>
    <col min="19" max="19" width="3.50390625" style="0" customWidth="1"/>
    <col min="20" max="20" width="2.125" style="0" customWidth="1"/>
    <col min="21" max="21" width="3.50390625" style="0" customWidth="1"/>
    <col min="22" max="22" width="4.50390625" style="0" customWidth="1"/>
    <col min="23" max="23" width="3.25390625" style="0" customWidth="1"/>
    <col min="24" max="24" width="3.875" style="0" customWidth="1"/>
    <col min="25" max="25" width="1.4921875" style="0" customWidth="1"/>
    <col min="26" max="27" width="1.12109375" style="0" customWidth="1"/>
    <col min="28" max="28" width="2.25390625" style="0" customWidth="1"/>
    <col min="29" max="29" width="5.25390625" style="0" customWidth="1"/>
    <col min="30" max="30" width="3.625" style="0" customWidth="1"/>
    <col min="31" max="31" width="3.875" style="0" customWidth="1"/>
    <col min="32" max="32" width="4.00390625" style="0" customWidth="1"/>
  </cols>
  <sheetData>
    <row r="1" spans="1:22" ht="48.75" customHeight="1">
      <c r="A1" s="1"/>
      <c r="B1" s="277"/>
      <c r="C1" s="277"/>
      <c r="D1" s="277"/>
      <c r="E1" s="277"/>
      <c r="F1" s="277"/>
      <c r="G1" s="277"/>
      <c r="H1" s="277"/>
      <c r="I1" s="277"/>
      <c r="N1" s="278" t="s">
        <v>27</v>
      </c>
      <c r="O1" s="278"/>
      <c r="P1" s="278"/>
      <c r="Q1" s="278"/>
      <c r="R1" s="278"/>
      <c r="S1" s="278"/>
      <c r="T1" s="278"/>
      <c r="U1" s="278"/>
      <c r="V1" s="278"/>
    </row>
    <row r="2" spans="1:32" ht="36.75" customHeight="1">
      <c r="A2" s="268" t="s">
        <v>0</v>
      </c>
      <c r="B2" s="269"/>
      <c r="C2" s="269"/>
      <c r="D2" s="269"/>
      <c r="E2" s="269"/>
      <c r="F2" s="269"/>
      <c r="G2" s="270"/>
      <c r="H2" s="280" t="str">
        <f>'データ入力'!D4</f>
        <v>藤沢市</v>
      </c>
      <c r="I2" s="281"/>
      <c r="J2" s="281"/>
      <c r="K2" s="85" t="s">
        <v>1</v>
      </c>
      <c r="L2" s="282">
        <f>'データ入力'!B4</f>
        <v>0</v>
      </c>
      <c r="M2" s="282"/>
      <c r="N2" s="282"/>
      <c r="O2" s="282"/>
      <c r="P2" s="282"/>
      <c r="Q2" s="282"/>
      <c r="R2" s="282"/>
      <c r="S2" s="282"/>
      <c r="T2" s="298" t="s">
        <v>2</v>
      </c>
      <c r="U2" s="299"/>
      <c r="V2" s="300" t="s">
        <v>30</v>
      </c>
      <c r="W2" s="301"/>
      <c r="X2" s="279">
        <f>'データ入力'!B5</f>
        <v>0</v>
      </c>
      <c r="Y2" s="279"/>
      <c r="Z2" s="279"/>
      <c r="AA2" s="279"/>
      <c r="AB2" s="279"/>
      <c r="AC2" s="279"/>
      <c r="AD2" s="279"/>
      <c r="AE2" s="279"/>
      <c r="AF2" s="294"/>
    </row>
    <row r="3" spans="1:32" ht="35.25" customHeight="1">
      <c r="A3" s="268" t="s">
        <v>4</v>
      </c>
      <c r="B3" s="269"/>
      <c r="C3" s="269"/>
      <c r="D3" s="269"/>
      <c r="E3" s="269"/>
      <c r="F3" s="269"/>
      <c r="G3" s="270"/>
      <c r="H3" s="84" t="str">
        <f>'データ入力'!C7</f>
        <v>令和</v>
      </c>
      <c r="I3" s="283">
        <f>'データ入力'!B7</f>
        <v>2</v>
      </c>
      <c r="J3" s="283"/>
      <c r="K3" s="84" t="s">
        <v>5</v>
      </c>
      <c r="L3" s="279">
        <f>'データ入力'!B8</f>
        <v>0</v>
      </c>
      <c r="M3" s="279"/>
      <c r="N3" s="84" t="s">
        <v>6</v>
      </c>
      <c r="O3" s="87">
        <f>'データ入力'!B9</f>
        <v>0</v>
      </c>
      <c r="P3" s="84" t="s">
        <v>7</v>
      </c>
      <c r="Q3" s="84">
        <f>'データ入力'!B42</f>
        <v>0</v>
      </c>
      <c r="R3" s="84" t="s">
        <v>8</v>
      </c>
      <c r="S3" s="84">
        <f>'データ入力'!C42</f>
        <v>0</v>
      </c>
      <c r="T3" s="269" t="s">
        <v>9</v>
      </c>
      <c r="U3" s="295"/>
      <c r="V3" s="296" t="s">
        <v>10</v>
      </c>
      <c r="W3" s="297"/>
      <c r="X3" s="279">
        <f>IF('データ入力'!B6=1,"同上",'データ入力'!B6)</f>
        <v>0</v>
      </c>
      <c r="Y3" s="279"/>
      <c r="Z3" s="279"/>
      <c r="AA3" s="279"/>
      <c r="AB3" s="279"/>
      <c r="AC3" s="279"/>
      <c r="AD3" s="279"/>
      <c r="AE3" s="279"/>
      <c r="AF3" s="294"/>
    </row>
    <row r="4" spans="1:32" ht="33" customHeight="1">
      <c r="A4" s="268" t="s">
        <v>11</v>
      </c>
      <c r="B4" s="269"/>
      <c r="C4" s="269"/>
      <c r="D4" s="269"/>
      <c r="E4" s="269"/>
      <c r="F4" s="269"/>
      <c r="G4" s="270"/>
      <c r="H4" s="289">
        <f>'データ入力'!B38</f>
        <v>0</v>
      </c>
      <c r="I4" s="279"/>
      <c r="J4" s="279"/>
      <c r="K4" s="279"/>
      <c r="L4" s="269" t="s">
        <v>12</v>
      </c>
      <c r="M4" s="269"/>
      <c r="N4" s="269"/>
      <c r="O4" s="292">
        <f>'データ入力'!B39</f>
        <v>0</v>
      </c>
      <c r="P4" s="292"/>
      <c r="Q4" s="269" t="s">
        <v>13</v>
      </c>
      <c r="R4" s="269"/>
      <c r="S4" s="279">
        <f>IF('データ入力'!B40=1,"普通",'データ入力'!B40)</f>
        <v>0</v>
      </c>
      <c r="T4" s="279"/>
      <c r="U4" s="279"/>
      <c r="V4" s="84" t="s">
        <v>31</v>
      </c>
      <c r="W4" s="86" t="s">
        <v>183</v>
      </c>
      <c r="X4" s="293">
        <f>'データ入力'!B41</f>
        <v>0</v>
      </c>
      <c r="Y4" s="293"/>
      <c r="Z4" s="293"/>
      <c r="AA4" s="293"/>
      <c r="AB4" s="293"/>
      <c r="AC4" s="293"/>
      <c r="AD4" s="293"/>
      <c r="AE4" s="86" t="s">
        <v>184</v>
      </c>
      <c r="AF4" s="88"/>
    </row>
    <row r="5" spans="1:32" ht="30.75" customHeight="1">
      <c r="A5" s="268" t="s">
        <v>15</v>
      </c>
      <c r="B5" s="269"/>
      <c r="C5" s="269"/>
      <c r="D5" s="269"/>
      <c r="E5" s="269"/>
      <c r="F5" s="269"/>
      <c r="G5" s="270"/>
      <c r="H5" s="285" t="s">
        <v>85</v>
      </c>
      <c r="I5" s="285"/>
      <c r="J5" s="285" t="str">
        <f>IF('データ入力'!B43="","晴れ ・ 曇り ・ 雨",(IF('データ入力'!B43=1,"晴れ",(IF('データ入力'!B43=2,"曇り",(IF('データ入力'!B43=3,"雨",(IF('データ入力'!B43=4,"雪","")))))))))</f>
        <v>晴れ ・ 曇り ・ 雨</v>
      </c>
      <c r="K5" s="285"/>
      <c r="L5" s="285"/>
      <c r="M5" s="285"/>
      <c r="N5" s="285"/>
      <c r="O5" s="285"/>
      <c r="P5" s="285"/>
      <c r="Q5" s="90" t="s">
        <v>185</v>
      </c>
      <c r="R5" s="285" t="s">
        <v>77</v>
      </c>
      <c r="S5" s="285"/>
      <c r="T5" s="285"/>
      <c r="U5" s="285"/>
      <c r="V5" s="291" t="str">
        <f>IF('データ入力'!B44=1,"無し",(IF('データ入力'!B44&gt;"",'データ入力'!B44,"樹木　・　建物   ・　無し")))</f>
        <v>樹木　・　建物   ・　無し</v>
      </c>
      <c r="W5" s="291"/>
      <c r="X5" s="291"/>
      <c r="Y5" s="291"/>
      <c r="Z5" s="291"/>
      <c r="AA5" s="291"/>
      <c r="AB5" s="291"/>
      <c r="AC5" s="291"/>
      <c r="AD5" s="291"/>
      <c r="AE5" s="291"/>
      <c r="AF5" s="91" t="s">
        <v>185</v>
      </c>
    </row>
    <row r="6" spans="1:33" ht="32.25" customHeight="1">
      <c r="A6" s="268" t="s">
        <v>16</v>
      </c>
      <c r="B6" s="269"/>
      <c r="C6" s="269"/>
      <c r="D6" s="269"/>
      <c r="E6" s="269"/>
      <c r="F6" s="269"/>
      <c r="G6" s="270"/>
      <c r="H6" s="284" t="s">
        <v>186</v>
      </c>
      <c r="I6" s="284"/>
      <c r="J6" s="284"/>
      <c r="K6" s="284"/>
      <c r="L6" s="287" t="str">
        <f>IF('データ入力'!E45="","白　・ベージュ　・",'データ入力'!E45)</f>
        <v>白　・ベージュ　・</v>
      </c>
      <c r="M6" s="287"/>
      <c r="N6" s="287"/>
      <c r="O6" s="287"/>
      <c r="P6" s="287"/>
      <c r="Q6" s="287"/>
      <c r="R6" s="287"/>
      <c r="S6" s="287"/>
      <c r="T6" s="287"/>
      <c r="U6" s="93" t="s">
        <v>107</v>
      </c>
      <c r="V6" s="93" t="str">
        <f>IF('データ入力'!B18="","無し",(IF('データ入力'!B18=0,"設置無し","")))</f>
        <v>無し</v>
      </c>
      <c r="W6" s="290" t="s">
        <v>187</v>
      </c>
      <c r="X6" s="290"/>
      <c r="Y6" s="290"/>
      <c r="Z6" s="290"/>
      <c r="AA6" s="290"/>
      <c r="AB6" s="290"/>
      <c r="AC6" s="284" t="str">
        <f>IF('データ入力'!B46="","（有り・無し）",(IF('データ入力'!B46=1,"(設置有り)","(設置無し）")))</f>
        <v>（有り・無し）</v>
      </c>
      <c r="AD6" s="284"/>
      <c r="AE6" s="284"/>
      <c r="AF6" s="94"/>
      <c r="AG6" s="1"/>
    </row>
    <row r="7" spans="1:33" ht="32.25" customHeight="1">
      <c r="A7" s="268" t="s">
        <v>188</v>
      </c>
      <c r="B7" s="269"/>
      <c r="C7" s="269"/>
      <c r="D7" s="269"/>
      <c r="E7" s="269"/>
      <c r="F7" s="269"/>
      <c r="G7" s="270"/>
      <c r="H7" s="284" t="s">
        <v>79</v>
      </c>
      <c r="I7" s="284"/>
      <c r="J7" s="284"/>
      <c r="K7" s="284"/>
      <c r="L7" s="284"/>
      <c r="M7" s="284"/>
      <c r="N7" s="285" t="str">
        <f>IF('データ入力'!B47="","有り ・ 無し",(IF('データ入力'!B47=0,"設置なし",(IF('データ入力'!B48="","有り ・ 無し",(IF('データ入力'!B48=1,"有り","無し")))))))</f>
        <v>有り ・ 無し</v>
      </c>
      <c r="O7" s="285"/>
      <c r="P7" s="285"/>
      <c r="Q7" s="285"/>
      <c r="R7" s="89" t="s">
        <v>189</v>
      </c>
      <c r="S7" s="285" t="str">
        <f>IF('データ入力'!B47="","・設置無し",(IF('データ入力'!B47=1,"","")))</f>
        <v>・設置無し</v>
      </c>
      <c r="T7" s="285"/>
      <c r="U7" s="285"/>
      <c r="V7" s="285" t="s">
        <v>190</v>
      </c>
      <c r="W7" s="285"/>
      <c r="X7" s="285"/>
      <c r="Y7" s="285"/>
      <c r="Z7" s="285"/>
      <c r="AA7" s="285" t="s">
        <v>197</v>
      </c>
      <c r="AB7" s="285"/>
      <c r="AC7" s="285" t="str">
        <f>IF('データ入力'!B49="","有り ・ 無し",(IF('データ入力'!B49=1,"有り","無し")))</f>
        <v>有り ・ 無し</v>
      </c>
      <c r="AD7" s="285"/>
      <c r="AE7" s="285"/>
      <c r="AF7" s="91" t="s">
        <v>189</v>
      </c>
      <c r="AG7" s="1"/>
    </row>
    <row r="8" spans="1:33" ht="28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288" t="s">
        <v>28</v>
      </c>
      <c r="Q8" s="288"/>
      <c r="R8" s="288"/>
      <c r="S8" s="288"/>
      <c r="T8" s="288"/>
      <c r="U8" s="288"/>
      <c r="V8" s="286"/>
      <c r="W8" s="286"/>
      <c r="X8" s="286"/>
      <c r="Y8" s="286"/>
      <c r="Z8" s="286"/>
      <c r="AA8" s="286"/>
      <c r="AB8" s="286"/>
      <c r="AC8" s="95"/>
      <c r="AD8" s="95"/>
      <c r="AE8" s="95"/>
      <c r="AF8" s="95"/>
      <c r="AG8" s="1"/>
    </row>
    <row r="9" spans="1:33" ht="11.25" customHeight="1">
      <c r="A9" s="97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"/>
    </row>
    <row r="10" spans="1:33" ht="18" customHeight="1">
      <c r="A10" s="276"/>
      <c r="B10" s="276"/>
      <c r="C10" s="276"/>
      <c r="D10" s="276"/>
      <c r="E10" s="276"/>
      <c r="F10" s="276"/>
      <c r="G10" s="95"/>
      <c r="H10" s="213">
        <f>'データ入力'!J54</f>
      </c>
      <c r="I10" s="214"/>
      <c r="J10" s="214"/>
      <c r="K10" s="214"/>
      <c r="L10" s="260" t="s">
        <v>191</v>
      </c>
      <c r="M10" s="253"/>
      <c r="N10" s="98"/>
      <c r="O10" s="213">
        <f>'データ入力'!K54</f>
      </c>
      <c r="P10" s="214"/>
      <c r="Q10" s="214"/>
      <c r="R10" s="214"/>
      <c r="S10" s="253" t="s">
        <v>191</v>
      </c>
      <c r="T10" s="98"/>
      <c r="U10" s="213">
        <f>'データ入力'!L54</f>
      </c>
      <c r="V10" s="214"/>
      <c r="W10" s="214"/>
      <c r="X10" s="253" t="s">
        <v>191</v>
      </c>
      <c r="Y10" s="120"/>
      <c r="Z10" s="120"/>
      <c r="AA10" s="120"/>
      <c r="AB10" s="120"/>
      <c r="AC10" s="302" t="s">
        <v>29</v>
      </c>
      <c r="AD10" s="303"/>
      <c r="AE10" s="303"/>
      <c r="AF10" s="304"/>
      <c r="AG10" s="1"/>
    </row>
    <row r="11" spans="1:33" ht="18" customHeight="1">
      <c r="A11" s="276"/>
      <c r="B11" s="276"/>
      <c r="C11" s="276"/>
      <c r="D11" s="276"/>
      <c r="E11" s="276"/>
      <c r="F11" s="276"/>
      <c r="G11" s="95"/>
      <c r="H11" s="215"/>
      <c r="I11" s="216"/>
      <c r="J11" s="216"/>
      <c r="K11" s="216"/>
      <c r="L11" s="261"/>
      <c r="M11" s="254"/>
      <c r="N11" s="98"/>
      <c r="O11" s="215"/>
      <c r="P11" s="216"/>
      <c r="Q11" s="216"/>
      <c r="R11" s="216"/>
      <c r="S11" s="254"/>
      <c r="T11" s="98"/>
      <c r="U11" s="215"/>
      <c r="V11" s="216"/>
      <c r="W11" s="216"/>
      <c r="X11" s="254"/>
      <c r="Y11" s="120"/>
      <c r="Z11" s="120"/>
      <c r="AA11" s="120"/>
      <c r="AB11" s="120"/>
      <c r="AC11" s="305"/>
      <c r="AD11" s="306"/>
      <c r="AE11" s="306"/>
      <c r="AF11" s="307"/>
      <c r="AG11" s="1"/>
    </row>
    <row r="12" spans="1:33" ht="18" customHeight="1">
      <c r="A12" s="276"/>
      <c r="B12" s="276"/>
      <c r="C12" s="276"/>
      <c r="D12" s="276"/>
      <c r="E12" s="276"/>
      <c r="F12" s="276"/>
      <c r="G12" s="95"/>
      <c r="H12" s="275"/>
      <c r="I12" s="275"/>
      <c r="J12" s="275"/>
      <c r="K12" s="275"/>
      <c r="L12" s="275"/>
      <c r="M12" s="275"/>
      <c r="N12" s="95"/>
      <c r="O12" s="275"/>
      <c r="P12" s="275"/>
      <c r="Q12" s="275"/>
      <c r="R12" s="275"/>
      <c r="S12" s="275"/>
      <c r="T12" s="95"/>
      <c r="U12" s="275"/>
      <c r="V12" s="275"/>
      <c r="W12" s="275"/>
      <c r="X12" s="275"/>
      <c r="Y12" s="200"/>
      <c r="Z12" s="200"/>
      <c r="AA12" s="200"/>
      <c r="AB12" s="200"/>
      <c r="AC12" s="308">
        <f>'データ入力'!C50</f>
      </c>
      <c r="AD12" s="309"/>
      <c r="AE12" s="309"/>
      <c r="AF12" s="310"/>
      <c r="AG12" s="1"/>
    </row>
    <row r="13" spans="1:33" ht="18" customHeight="1">
      <c r="A13" s="276"/>
      <c r="B13" s="276"/>
      <c r="C13" s="276"/>
      <c r="D13" s="276"/>
      <c r="E13" s="276"/>
      <c r="F13" s="276"/>
      <c r="G13" s="95"/>
      <c r="H13" s="213">
        <f>'データ入力'!J55</f>
      </c>
      <c r="I13" s="214"/>
      <c r="J13" s="214"/>
      <c r="K13" s="214"/>
      <c r="L13" s="260" t="s">
        <v>191</v>
      </c>
      <c r="M13" s="253"/>
      <c r="N13" s="98"/>
      <c r="O13" s="213">
        <f>'データ入力'!K55</f>
      </c>
      <c r="P13" s="214"/>
      <c r="Q13" s="214"/>
      <c r="R13" s="214"/>
      <c r="S13" s="253" t="s">
        <v>191</v>
      </c>
      <c r="T13" s="98"/>
      <c r="U13" s="213">
        <f>'データ入力'!L55</f>
      </c>
      <c r="V13" s="214"/>
      <c r="W13" s="214"/>
      <c r="X13" s="253" t="s">
        <v>191</v>
      </c>
      <c r="Y13" s="120"/>
      <c r="Z13" s="120"/>
      <c r="AA13" s="120"/>
      <c r="AB13" s="120"/>
      <c r="AC13" s="99">
        <f>'データ入力'!B25</f>
        <v>0</v>
      </c>
      <c r="AD13" s="100" t="s">
        <v>192</v>
      </c>
      <c r="AE13" s="101">
        <f>'データ入力'!C52</f>
        <v>0</v>
      </c>
      <c r="AF13" s="102" t="s">
        <v>21</v>
      </c>
      <c r="AG13" s="1"/>
    </row>
    <row r="14" spans="1:33" ht="18" customHeight="1">
      <c r="A14" s="276"/>
      <c r="B14" s="276"/>
      <c r="C14" s="276"/>
      <c r="D14" s="276"/>
      <c r="E14" s="276"/>
      <c r="F14" s="276"/>
      <c r="G14" s="95"/>
      <c r="H14" s="215"/>
      <c r="I14" s="216"/>
      <c r="J14" s="216"/>
      <c r="K14" s="216"/>
      <c r="L14" s="261"/>
      <c r="M14" s="254"/>
      <c r="N14" s="98"/>
      <c r="O14" s="215"/>
      <c r="P14" s="216"/>
      <c r="Q14" s="216"/>
      <c r="R14" s="216"/>
      <c r="S14" s="254"/>
      <c r="T14" s="98"/>
      <c r="U14" s="215"/>
      <c r="V14" s="216"/>
      <c r="W14" s="216"/>
      <c r="X14" s="254"/>
      <c r="Y14" s="120"/>
      <c r="Z14" s="120"/>
      <c r="AA14" s="120"/>
      <c r="AB14" s="120"/>
      <c r="AC14" s="103" t="s">
        <v>22</v>
      </c>
      <c r="AD14" s="100"/>
      <c r="AE14" s="101">
        <f>IF('データ入力'!D52="","",(IF('データ入力'!D52=0,"0",'データ入力'!D52)))</f>
      </c>
      <c r="AF14" s="102" t="s">
        <v>21</v>
      </c>
      <c r="AG14" s="1"/>
    </row>
    <row r="15" spans="1:33" ht="18" customHeight="1">
      <c r="A15" s="276"/>
      <c r="B15" s="276"/>
      <c r="C15" s="276"/>
      <c r="D15" s="276"/>
      <c r="E15" s="276"/>
      <c r="F15" s="276"/>
      <c r="G15" s="95"/>
      <c r="H15" s="275"/>
      <c r="I15" s="275"/>
      <c r="J15" s="275"/>
      <c r="K15" s="275"/>
      <c r="L15" s="275"/>
      <c r="M15" s="275"/>
      <c r="N15" s="95"/>
      <c r="O15" s="275"/>
      <c r="P15" s="275"/>
      <c r="Q15" s="275"/>
      <c r="R15" s="275"/>
      <c r="S15" s="275"/>
      <c r="T15" s="95"/>
      <c r="U15" s="275"/>
      <c r="V15" s="275"/>
      <c r="W15" s="275"/>
      <c r="X15" s="275"/>
      <c r="Y15" s="200"/>
      <c r="Z15" s="200"/>
      <c r="AA15" s="200"/>
      <c r="AB15" s="200"/>
      <c r="AC15" s="103" t="s">
        <v>67</v>
      </c>
      <c r="AD15" s="97"/>
      <c r="AE15" s="198">
        <f>IF('データ入力'!E52="","",(IF('データ入力'!E52=0,"0",'データ入力'!E52)))</f>
      </c>
      <c r="AF15" s="104" t="s">
        <v>21</v>
      </c>
      <c r="AG15" s="1"/>
    </row>
    <row r="16" spans="1:33" ht="18" customHeight="1">
      <c r="A16" s="276"/>
      <c r="B16" s="276"/>
      <c r="C16" s="276"/>
      <c r="D16" s="276"/>
      <c r="E16" s="276"/>
      <c r="F16" s="276"/>
      <c r="G16" s="95"/>
      <c r="H16" s="213">
        <f>'データ入力'!J56</f>
      </c>
      <c r="I16" s="214"/>
      <c r="J16" s="214"/>
      <c r="K16" s="214"/>
      <c r="L16" s="260" t="s">
        <v>193</v>
      </c>
      <c r="M16" s="253"/>
      <c r="N16" s="98"/>
      <c r="O16" s="213">
        <f>'データ入力'!K56</f>
      </c>
      <c r="P16" s="214"/>
      <c r="Q16" s="214"/>
      <c r="R16" s="214"/>
      <c r="S16" s="253" t="s">
        <v>193</v>
      </c>
      <c r="T16" s="98"/>
      <c r="U16" s="213">
        <f>'データ入力'!L56</f>
      </c>
      <c r="V16" s="214"/>
      <c r="W16" s="214"/>
      <c r="X16" s="253" t="s">
        <v>193</v>
      </c>
      <c r="Y16" s="120"/>
      <c r="Z16" s="120"/>
      <c r="AA16" s="120"/>
      <c r="AB16" s="120"/>
      <c r="AC16" s="262" t="s">
        <v>23</v>
      </c>
      <c r="AD16" s="264" t="str">
        <f>IF('データ入力'!F52="","無し・有り",(IF('データ入力'!F52=0,"無し","有り")))</f>
        <v>無し・有り</v>
      </c>
      <c r="AE16" s="264"/>
      <c r="AF16" s="265"/>
      <c r="AG16" s="1"/>
    </row>
    <row r="17" spans="1:33" ht="18" customHeight="1">
      <c r="A17" s="276"/>
      <c r="B17" s="276"/>
      <c r="C17" s="276"/>
      <c r="D17" s="276"/>
      <c r="E17" s="276"/>
      <c r="F17" s="276"/>
      <c r="G17" s="95"/>
      <c r="H17" s="215"/>
      <c r="I17" s="216"/>
      <c r="J17" s="216"/>
      <c r="K17" s="216"/>
      <c r="L17" s="261"/>
      <c r="M17" s="254"/>
      <c r="N17" s="98"/>
      <c r="O17" s="215"/>
      <c r="P17" s="216"/>
      <c r="Q17" s="216"/>
      <c r="R17" s="216"/>
      <c r="S17" s="254"/>
      <c r="T17" s="98"/>
      <c r="U17" s="215"/>
      <c r="V17" s="216"/>
      <c r="W17" s="216"/>
      <c r="X17" s="254"/>
      <c r="Y17" s="120"/>
      <c r="Z17" s="120"/>
      <c r="AA17" s="120"/>
      <c r="AB17" s="120"/>
      <c r="AC17" s="263"/>
      <c r="AD17" s="266"/>
      <c r="AE17" s="266"/>
      <c r="AF17" s="267"/>
      <c r="AG17" s="1"/>
    </row>
    <row r="18" spans="1:33" ht="21" customHeight="1">
      <c r="A18" s="97"/>
      <c r="B18" s="95"/>
      <c r="C18" s="95"/>
      <c r="D18" s="95"/>
      <c r="E18" s="95"/>
      <c r="F18" s="95"/>
      <c r="G18" s="95"/>
      <c r="H18" s="320"/>
      <c r="I18" s="320"/>
      <c r="J18" s="320"/>
      <c r="K18" s="320"/>
      <c r="L18" s="320"/>
      <c r="M18" s="320"/>
      <c r="N18" s="105"/>
      <c r="O18" s="320"/>
      <c r="P18" s="320"/>
      <c r="Q18" s="320"/>
      <c r="R18" s="320"/>
      <c r="S18" s="320"/>
      <c r="T18" s="105"/>
      <c r="U18" s="320"/>
      <c r="V18" s="320"/>
      <c r="W18" s="320"/>
      <c r="X18" s="320"/>
      <c r="Y18" s="200"/>
      <c r="Z18" s="200"/>
      <c r="AA18" s="200"/>
      <c r="AB18" s="200"/>
      <c r="AC18" s="95"/>
      <c r="AD18" s="95"/>
      <c r="AE18" s="95"/>
      <c r="AF18" s="95"/>
      <c r="AG18" s="1"/>
    </row>
    <row r="19" spans="1:33" ht="21" customHeight="1">
      <c r="A19" s="95"/>
      <c r="B19" s="95"/>
      <c r="C19" s="95"/>
      <c r="D19" s="95"/>
      <c r="E19" s="95"/>
      <c r="F19" s="95"/>
      <c r="G19" s="95"/>
      <c r="H19" s="106"/>
      <c r="I19" s="106"/>
      <c r="J19" s="106"/>
      <c r="K19" s="106"/>
      <c r="L19" s="95"/>
      <c r="M19" s="95"/>
      <c r="N19" s="95"/>
      <c r="O19" s="95"/>
      <c r="P19" s="321" t="s">
        <v>18</v>
      </c>
      <c r="Q19" s="321"/>
      <c r="R19" s="321"/>
      <c r="S19" s="321"/>
      <c r="T19" s="321"/>
      <c r="U19" s="321"/>
      <c r="V19" s="286"/>
      <c r="W19" s="286"/>
      <c r="X19" s="286"/>
      <c r="Y19" s="286"/>
      <c r="Z19" s="286"/>
      <c r="AA19" s="286"/>
      <c r="AB19" s="286"/>
      <c r="AC19" s="95"/>
      <c r="AD19" s="95"/>
      <c r="AE19" s="95"/>
      <c r="AF19" s="95"/>
      <c r="AG19" s="1"/>
    </row>
    <row r="20" spans="1:33" ht="14.25" customHeight="1">
      <c r="A20" s="95"/>
      <c r="B20" s="95"/>
      <c r="C20" s="95"/>
      <c r="D20" s="95"/>
      <c r="E20" s="95"/>
      <c r="F20" s="95"/>
      <c r="G20" s="95"/>
      <c r="H20" s="106"/>
      <c r="I20" s="106"/>
      <c r="J20" s="106"/>
      <c r="K20" s="106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"/>
    </row>
    <row r="21" spans="1:33" ht="18" customHeight="1">
      <c r="A21" s="271"/>
      <c r="B21" s="257"/>
      <c r="C21" s="274" t="s">
        <v>19</v>
      </c>
      <c r="D21" s="271"/>
      <c r="E21" s="257"/>
      <c r="F21" s="255" t="s">
        <v>20</v>
      </c>
      <c r="G21" s="95"/>
      <c r="H21" s="213">
        <f>'データ入力'!J61</f>
      </c>
      <c r="I21" s="214"/>
      <c r="J21" s="214"/>
      <c r="K21" s="214"/>
      <c r="L21" s="260" t="s">
        <v>194</v>
      </c>
      <c r="M21" s="253"/>
      <c r="N21" s="98"/>
      <c r="O21" s="213">
        <f>'データ入力'!K61</f>
      </c>
      <c r="P21" s="214"/>
      <c r="Q21" s="214"/>
      <c r="R21" s="214"/>
      <c r="S21" s="253" t="s">
        <v>194</v>
      </c>
      <c r="T21" s="98"/>
      <c r="U21" s="213">
        <f>'データ入力'!L61</f>
      </c>
      <c r="V21" s="214"/>
      <c r="W21" s="214"/>
      <c r="X21" s="253" t="s">
        <v>194</v>
      </c>
      <c r="Y21" s="120"/>
      <c r="Z21" s="317"/>
      <c r="AA21" s="311"/>
      <c r="AB21" s="274" t="s">
        <v>195</v>
      </c>
      <c r="AC21" s="302" t="s">
        <v>17</v>
      </c>
      <c r="AD21" s="303"/>
      <c r="AE21" s="303"/>
      <c r="AF21" s="304"/>
      <c r="AG21" s="1"/>
    </row>
    <row r="22" spans="1:33" ht="18" customHeight="1">
      <c r="A22" s="272"/>
      <c r="B22" s="258"/>
      <c r="C22" s="274"/>
      <c r="D22" s="272"/>
      <c r="E22" s="258"/>
      <c r="F22" s="255"/>
      <c r="G22" s="95"/>
      <c r="H22" s="215"/>
      <c r="I22" s="216"/>
      <c r="J22" s="216"/>
      <c r="K22" s="216"/>
      <c r="L22" s="261"/>
      <c r="M22" s="254"/>
      <c r="N22" s="98"/>
      <c r="O22" s="215"/>
      <c r="P22" s="216"/>
      <c r="Q22" s="216"/>
      <c r="R22" s="216"/>
      <c r="S22" s="254"/>
      <c r="T22" s="98"/>
      <c r="U22" s="215"/>
      <c r="V22" s="216"/>
      <c r="W22" s="216"/>
      <c r="X22" s="254"/>
      <c r="Y22" s="120"/>
      <c r="Z22" s="318"/>
      <c r="AA22" s="312"/>
      <c r="AB22" s="274"/>
      <c r="AC22" s="305"/>
      <c r="AD22" s="306"/>
      <c r="AE22" s="306"/>
      <c r="AF22" s="307"/>
      <c r="AG22" s="1"/>
    </row>
    <row r="23" spans="1:33" ht="18" customHeight="1">
      <c r="A23" s="272"/>
      <c r="B23" s="258"/>
      <c r="C23" s="274"/>
      <c r="D23" s="272"/>
      <c r="E23" s="258"/>
      <c r="F23" s="255"/>
      <c r="G23" s="95"/>
      <c r="H23" s="275"/>
      <c r="I23" s="275"/>
      <c r="J23" s="275"/>
      <c r="K23" s="275"/>
      <c r="L23" s="275"/>
      <c r="M23" s="275"/>
      <c r="N23" s="95"/>
      <c r="O23" s="275"/>
      <c r="P23" s="275"/>
      <c r="Q23" s="275"/>
      <c r="R23" s="275"/>
      <c r="S23" s="275"/>
      <c r="T23" s="95"/>
      <c r="U23" s="275"/>
      <c r="V23" s="275"/>
      <c r="W23" s="275"/>
      <c r="X23" s="275"/>
      <c r="Y23" s="200"/>
      <c r="Z23" s="318"/>
      <c r="AA23" s="312"/>
      <c r="AB23" s="274"/>
      <c r="AC23" s="308">
        <f>'データ入力'!C57</f>
      </c>
      <c r="AD23" s="309"/>
      <c r="AE23" s="309"/>
      <c r="AF23" s="310"/>
      <c r="AG23" s="1"/>
    </row>
    <row r="24" spans="1:33" ht="18" customHeight="1">
      <c r="A24" s="273"/>
      <c r="B24" s="259"/>
      <c r="C24" s="274"/>
      <c r="D24" s="273"/>
      <c r="E24" s="259"/>
      <c r="F24" s="255"/>
      <c r="G24" s="95"/>
      <c r="H24" s="213">
        <f>'データ入力'!J62</f>
      </c>
      <c r="I24" s="214"/>
      <c r="J24" s="214"/>
      <c r="K24" s="214"/>
      <c r="L24" s="260" t="s">
        <v>191</v>
      </c>
      <c r="M24" s="253"/>
      <c r="N24" s="98"/>
      <c r="O24" s="213">
        <f>'データ入力'!K62</f>
      </c>
      <c r="P24" s="214"/>
      <c r="Q24" s="214"/>
      <c r="R24" s="214"/>
      <c r="S24" s="253" t="s">
        <v>191</v>
      </c>
      <c r="T24" s="98"/>
      <c r="U24" s="213">
        <f>'データ入力'!L62</f>
      </c>
      <c r="V24" s="214"/>
      <c r="W24" s="214"/>
      <c r="X24" s="253" t="s">
        <v>191</v>
      </c>
      <c r="Y24" s="120"/>
      <c r="Z24" s="319"/>
      <c r="AA24" s="313"/>
      <c r="AB24" s="274"/>
      <c r="AC24" s="99">
        <f>'データ入力'!B32</f>
        <v>0</v>
      </c>
      <c r="AD24" s="100" t="s">
        <v>192</v>
      </c>
      <c r="AE24" s="101">
        <f>'データ入力'!C59</f>
        <v>0</v>
      </c>
      <c r="AF24" s="102" t="s">
        <v>21</v>
      </c>
      <c r="AG24" s="1"/>
    </row>
    <row r="25" spans="1:33" ht="18" customHeight="1">
      <c r="A25" s="271"/>
      <c r="B25" s="257"/>
      <c r="C25" s="274"/>
      <c r="D25" s="271"/>
      <c r="E25" s="257"/>
      <c r="F25" s="255"/>
      <c r="G25" s="95"/>
      <c r="H25" s="215"/>
      <c r="I25" s="216"/>
      <c r="J25" s="216"/>
      <c r="K25" s="216"/>
      <c r="L25" s="261"/>
      <c r="M25" s="254"/>
      <c r="N25" s="98"/>
      <c r="O25" s="215"/>
      <c r="P25" s="216"/>
      <c r="Q25" s="216"/>
      <c r="R25" s="216"/>
      <c r="S25" s="254"/>
      <c r="T25" s="98"/>
      <c r="U25" s="215"/>
      <c r="V25" s="216"/>
      <c r="W25" s="216"/>
      <c r="X25" s="254"/>
      <c r="Y25" s="120"/>
      <c r="Z25" s="317"/>
      <c r="AA25" s="311"/>
      <c r="AB25" s="274"/>
      <c r="AC25" s="103" t="s">
        <v>22</v>
      </c>
      <c r="AD25" s="100"/>
      <c r="AE25" s="101">
        <f>IF('データ入力'!D59="","",(IF('データ入力'!D59=0,"0",'データ入力'!D59)))</f>
      </c>
      <c r="AF25" s="102" t="s">
        <v>21</v>
      </c>
      <c r="AG25" s="1"/>
    </row>
    <row r="26" spans="1:33" ht="18" customHeight="1">
      <c r="A26" s="272"/>
      <c r="B26" s="258"/>
      <c r="C26" s="274"/>
      <c r="D26" s="272"/>
      <c r="E26" s="258"/>
      <c r="F26" s="255"/>
      <c r="G26" s="95"/>
      <c r="H26" s="275"/>
      <c r="I26" s="275"/>
      <c r="J26" s="275"/>
      <c r="K26" s="275"/>
      <c r="L26" s="275"/>
      <c r="M26" s="275"/>
      <c r="N26" s="95"/>
      <c r="O26" s="275"/>
      <c r="P26" s="275"/>
      <c r="Q26" s="275"/>
      <c r="R26" s="275"/>
      <c r="S26" s="275"/>
      <c r="T26" s="95"/>
      <c r="U26" s="275"/>
      <c r="V26" s="275"/>
      <c r="W26" s="275"/>
      <c r="X26" s="275"/>
      <c r="Y26" s="200"/>
      <c r="Z26" s="318"/>
      <c r="AA26" s="312"/>
      <c r="AB26" s="274"/>
      <c r="AC26" s="103" t="str">
        <f>AC15</f>
        <v>点滅</v>
      </c>
      <c r="AD26" s="97"/>
      <c r="AE26" s="101">
        <f>IF('データ入力'!E59="","",(IF('データ入力'!E59=0,"0",'データ入力'!E59)))</f>
      </c>
      <c r="AF26" s="104" t="s">
        <v>21</v>
      </c>
      <c r="AG26" s="1"/>
    </row>
    <row r="27" spans="1:33" ht="18" customHeight="1">
      <c r="A27" s="272"/>
      <c r="B27" s="258"/>
      <c r="C27" s="95"/>
      <c r="D27" s="272"/>
      <c r="E27" s="258"/>
      <c r="F27" s="255"/>
      <c r="G27" s="95"/>
      <c r="H27" s="213">
        <f>'データ入力'!J63</f>
      </c>
      <c r="I27" s="214"/>
      <c r="J27" s="214"/>
      <c r="K27" s="214"/>
      <c r="L27" s="260" t="s">
        <v>193</v>
      </c>
      <c r="M27" s="253"/>
      <c r="N27" s="98"/>
      <c r="O27" s="213">
        <f>'データ入力'!K63</f>
      </c>
      <c r="P27" s="214"/>
      <c r="Q27" s="214"/>
      <c r="R27" s="214"/>
      <c r="S27" s="253" t="s">
        <v>193</v>
      </c>
      <c r="T27" s="98"/>
      <c r="U27" s="213">
        <f>'データ入力'!L63</f>
      </c>
      <c r="V27" s="214"/>
      <c r="W27" s="214"/>
      <c r="X27" s="253" t="s">
        <v>193</v>
      </c>
      <c r="Y27" s="120"/>
      <c r="Z27" s="318"/>
      <c r="AA27" s="312"/>
      <c r="AB27" s="120"/>
      <c r="AC27" s="262" t="s">
        <v>23</v>
      </c>
      <c r="AD27" s="264" t="str">
        <f>IF('データ入力'!F59="","無し・有り",(IF('データ入力'!F59=0,"無し","有り")))</f>
        <v>無し・有り</v>
      </c>
      <c r="AE27" s="264"/>
      <c r="AF27" s="265"/>
      <c r="AG27" s="1"/>
    </row>
    <row r="28" spans="1:33" ht="18" customHeight="1">
      <c r="A28" s="273"/>
      <c r="B28" s="259"/>
      <c r="C28" s="95"/>
      <c r="D28" s="273"/>
      <c r="E28" s="259"/>
      <c r="F28" s="255"/>
      <c r="G28" s="95"/>
      <c r="H28" s="215"/>
      <c r="I28" s="216"/>
      <c r="J28" s="216"/>
      <c r="K28" s="216"/>
      <c r="L28" s="261"/>
      <c r="M28" s="254"/>
      <c r="N28" s="98"/>
      <c r="O28" s="215"/>
      <c r="P28" s="216"/>
      <c r="Q28" s="216"/>
      <c r="R28" s="216"/>
      <c r="S28" s="254"/>
      <c r="T28" s="98"/>
      <c r="U28" s="215"/>
      <c r="V28" s="216"/>
      <c r="W28" s="216"/>
      <c r="X28" s="254"/>
      <c r="Y28" s="120"/>
      <c r="Z28" s="319"/>
      <c r="AA28" s="313"/>
      <c r="AB28" s="120"/>
      <c r="AC28" s="263"/>
      <c r="AD28" s="266"/>
      <c r="AE28" s="266"/>
      <c r="AF28" s="267"/>
      <c r="AG28" s="1"/>
    </row>
    <row r="29" spans="1:33" ht="16.5" customHeight="1">
      <c r="A29" s="95"/>
      <c r="B29" s="95"/>
      <c r="C29" s="95"/>
      <c r="D29" s="95"/>
      <c r="E29" s="95"/>
      <c r="F29" s="95"/>
      <c r="G29" s="95"/>
      <c r="H29" s="315" t="s">
        <v>182</v>
      </c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200"/>
      <c r="Z29" s="200"/>
      <c r="AA29" s="200"/>
      <c r="AB29" s="200"/>
      <c r="AC29" s="95"/>
      <c r="AD29" s="95"/>
      <c r="AE29" s="95"/>
      <c r="AF29" s="95"/>
      <c r="AG29" s="1"/>
    </row>
    <row r="30" spans="1:33" ht="6.75" customHeight="1">
      <c r="A30" s="95"/>
      <c r="B30" s="95"/>
      <c r="C30" s="95"/>
      <c r="D30" s="95"/>
      <c r="E30" s="95"/>
      <c r="F30" s="95"/>
      <c r="G30" s="95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200"/>
      <c r="Z30" s="200"/>
      <c r="AA30" s="200"/>
      <c r="AB30" s="200"/>
      <c r="AC30" s="95"/>
      <c r="AD30" s="95"/>
      <c r="AE30" s="95"/>
      <c r="AF30" s="95"/>
      <c r="AG30" s="1"/>
    </row>
    <row r="31" spans="1:33" ht="6" customHeight="1">
      <c r="A31" s="95"/>
      <c r="B31" s="95"/>
      <c r="C31" s="95"/>
      <c r="D31" s="95"/>
      <c r="E31" s="95"/>
      <c r="F31" s="95"/>
      <c r="G31" s="95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200"/>
      <c r="Z31" s="200"/>
      <c r="AA31" s="200"/>
      <c r="AB31" s="200"/>
      <c r="AC31" s="95"/>
      <c r="AD31" s="95"/>
      <c r="AE31" s="95"/>
      <c r="AF31" s="95"/>
      <c r="AG31" s="1"/>
    </row>
    <row r="32" spans="1:33" ht="8.25" customHeight="1">
      <c r="A32" s="95"/>
      <c r="B32" s="95"/>
      <c r="C32" s="95"/>
      <c r="D32" s="95"/>
      <c r="E32" s="95"/>
      <c r="F32" s="95"/>
      <c r="G32" s="95"/>
      <c r="H32" s="200"/>
      <c r="I32" s="200"/>
      <c r="J32" s="200"/>
      <c r="K32" s="200"/>
      <c r="L32" s="200"/>
      <c r="M32" s="200"/>
      <c r="N32" s="105"/>
      <c r="O32" s="200"/>
      <c r="P32" s="200"/>
      <c r="Q32" s="200"/>
      <c r="R32" s="200"/>
      <c r="S32" s="200"/>
      <c r="T32" s="105"/>
      <c r="U32" s="200"/>
      <c r="V32" s="200"/>
      <c r="W32" s="200"/>
      <c r="X32" s="200"/>
      <c r="Y32" s="200"/>
      <c r="Z32" s="200"/>
      <c r="AA32" s="200"/>
      <c r="AB32" s="200"/>
      <c r="AC32" s="95"/>
      <c r="AD32" s="95"/>
      <c r="AE32" s="95"/>
      <c r="AF32" s="95"/>
      <c r="AG32" s="1"/>
    </row>
    <row r="33" spans="1:33" ht="17.25" customHeight="1">
      <c r="A33" s="95"/>
      <c r="B33" s="95"/>
      <c r="C33" s="95"/>
      <c r="D33" s="256" t="s">
        <v>24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1"/>
    </row>
    <row r="34" spans="1:33" ht="21" customHeight="1">
      <c r="A34" s="218">
        <f>'データ入力'!B3</f>
        <v>2020</v>
      </c>
      <c r="B34" s="218"/>
      <c r="C34" s="218"/>
      <c r="D34" s="218"/>
      <c r="E34" s="218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219" t="str">
        <f>'データ入力'!D3</f>
        <v>藤沢市学校薬剤師会</v>
      </c>
      <c r="Y34" s="219"/>
      <c r="Z34" s="219"/>
      <c r="AA34" s="219"/>
      <c r="AB34" s="219"/>
      <c r="AC34" s="219"/>
      <c r="AD34" s="219"/>
      <c r="AE34" s="219"/>
      <c r="AF34" s="219"/>
      <c r="AG34" s="1"/>
    </row>
  </sheetData>
  <mergeCells count="125">
    <mergeCell ref="A34:E34"/>
    <mergeCell ref="X34:AF34"/>
    <mergeCell ref="O27:R28"/>
    <mergeCell ref="S27:S28"/>
    <mergeCell ref="U27:W28"/>
    <mergeCell ref="X27:X28"/>
    <mergeCell ref="F21:F28"/>
    <mergeCell ref="H21:K22"/>
    <mergeCell ref="L21:M22"/>
    <mergeCell ref="E25:E28"/>
    <mergeCell ref="D33:AF33"/>
    <mergeCell ref="O24:R25"/>
    <mergeCell ref="S24:S25"/>
    <mergeCell ref="U24:W25"/>
    <mergeCell ref="X24:X25"/>
    <mergeCell ref="E21:E24"/>
    <mergeCell ref="H24:K25"/>
    <mergeCell ref="L24:M25"/>
    <mergeCell ref="O21:R22"/>
    <mergeCell ref="AC27:AC28"/>
    <mergeCell ref="A21:A24"/>
    <mergeCell ref="B21:B24"/>
    <mergeCell ref="C21:C26"/>
    <mergeCell ref="D21:D24"/>
    <mergeCell ref="A25:A28"/>
    <mergeCell ref="B25:B28"/>
    <mergeCell ref="D25:D28"/>
    <mergeCell ref="B1:I1"/>
    <mergeCell ref="N1:V1"/>
    <mergeCell ref="A7:G7"/>
    <mergeCell ref="S4:U4"/>
    <mergeCell ref="H2:J2"/>
    <mergeCell ref="L2:S2"/>
    <mergeCell ref="I3:J3"/>
    <mergeCell ref="L3:M3"/>
    <mergeCell ref="N7:Q7"/>
    <mergeCell ref="A5:G5"/>
    <mergeCell ref="V8:AB8"/>
    <mergeCell ref="X10:X11"/>
    <mergeCell ref="O16:R17"/>
    <mergeCell ref="S16:S17"/>
    <mergeCell ref="U13:W14"/>
    <mergeCell ref="U16:W17"/>
    <mergeCell ref="X16:X17"/>
    <mergeCell ref="O13:R14"/>
    <mergeCell ref="S13:S14"/>
    <mergeCell ref="H10:K11"/>
    <mergeCell ref="L10:M11"/>
    <mergeCell ref="O10:R11"/>
    <mergeCell ref="S10:S11"/>
    <mergeCell ref="A10:F17"/>
    <mergeCell ref="U10:W11"/>
    <mergeCell ref="A6:G6"/>
    <mergeCell ref="H7:M7"/>
    <mergeCell ref="H6:K6"/>
    <mergeCell ref="L6:T6"/>
    <mergeCell ref="P8:U8"/>
    <mergeCell ref="S7:U7"/>
    <mergeCell ref="H13:K14"/>
    <mergeCell ref="H16:K17"/>
    <mergeCell ref="L16:M17"/>
    <mergeCell ref="O4:P4"/>
    <mergeCell ref="X4:AD4"/>
    <mergeCell ref="H5:I5"/>
    <mergeCell ref="J5:P5"/>
    <mergeCell ref="R5:U5"/>
    <mergeCell ref="V5:AE5"/>
    <mergeCell ref="Q4:R4"/>
    <mergeCell ref="AC6:AE6"/>
    <mergeCell ref="AC7:AE7"/>
    <mergeCell ref="A4:G4"/>
    <mergeCell ref="H4:K4"/>
    <mergeCell ref="L4:N4"/>
    <mergeCell ref="W6:AB6"/>
    <mergeCell ref="AD27:AF28"/>
    <mergeCell ref="X2:AF2"/>
    <mergeCell ref="A3:G3"/>
    <mergeCell ref="T3:U3"/>
    <mergeCell ref="V3:W3"/>
    <mergeCell ref="X3:AF3"/>
    <mergeCell ref="A2:G2"/>
    <mergeCell ref="T2:U2"/>
    <mergeCell ref="V2:W2"/>
    <mergeCell ref="AC10:AF11"/>
    <mergeCell ref="AC21:AF22"/>
    <mergeCell ref="AC12:AF12"/>
    <mergeCell ref="AC23:AF23"/>
    <mergeCell ref="AC16:AC17"/>
    <mergeCell ref="AD16:AF17"/>
    <mergeCell ref="H12:M12"/>
    <mergeCell ref="O12:S12"/>
    <mergeCell ref="U12:X12"/>
    <mergeCell ref="H15:M15"/>
    <mergeCell ref="O15:S15"/>
    <mergeCell ref="U15:X15"/>
    <mergeCell ref="X13:X14"/>
    <mergeCell ref="L13:M14"/>
    <mergeCell ref="H23:M23"/>
    <mergeCell ref="O23:S23"/>
    <mergeCell ref="U23:X23"/>
    <mergeCell ref="P19:U19"/>
    <mergeCell ref="V19:AB19"/>
    <mergeCell ref="U21:W22"/>
    <mergeCell ref="X21:X22"/>
    <mergeCell ref="S21:S22"/>
    <mergeCell ref="H31:Q31"/>
    <mergeCell ref="R31:X31"/>
    <mergeCell ref="H29:X29"/>
    <mergeCell ref="Z21:Z24"/>
    <mergeCell ref="Z25:Z28"/>
    <mergeCell ref="U26:X26"/>
    <mergeCell ref="O26:S26"/>
    <mergeCell ref="H26:M26"/>
    <mergeCell ref="H27:K28"/>
    <mergeCell ref="L27:M28"/>
    <mergeCell ref="V7:Z7"/>
    <mergeCell ref="AA7:AB7"/>
    <mergeCell ref="AB21:AB26"/>
    <mergeCell ref="H30:Q30"/>
    <mergeCell ref="R30:X30"/>
    <mergeCell ref="AA21:AA24"/>
    <mergeCell ref="AA25:AA28"/>
    <mergeCell ref="U18:X18"/>
    <mergeCell ref="O18:S18"/>
    <mergeCell ref="H18:M18"/>
  </mergeCells>
  <printOptions/>
  <pageMargins left="0.33" right="0.12" top="0.4330708661417323" bottom="0.3937007874015748" header="0.5118110236220472" footer="0.511811023622047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H3" sqref="H3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0.875" style="0" customWidth="1"/>
    <col min="8" max="8" width="3.875" style="0" customWidth="1"/>
    <col min="9" max="9" width="3.50390625" style="0" customWidth="1"/>
    <col min="10" max="10" width="0.74609375" style="0" customWidth="1"/>
    <col min="11" max="11" width="2.875" style="0" customWidth="1"/>
    <col min="12" max="12" width="1.75390625" style="0" customWidth="1"/>
    <col min="13" max="13" width="1.4921875" style="0" customWidth="1"/>
    <col min="14" max="14" width="2.25390625" style="0" customWidth="1"/>
    <col min="15" max="15" width="3.125" style="0" customWidth="1"/>
    <col min="16" max="16" width="2.50390625" style="0" customWidth="1"/>
    <col min="17" max="17" width="3.375" style="0" customWidth="1"/>
    <col min="18" max="18" width="2.125" style="0" customWidth="1"/>
    <col min="19" max="19" width="4.125" style="0" customWidth="1"/>
    <col min="20" max="20" width="2.75390625" style="0" customWidth="1"/>
    <col min="21" max="21" width="3.0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1.37890625" style="0" customWidth="1"/>
    <col min="26" max="26" width="1.12109375" style="0" customWidth="1"/>
    <col min="27" max="27" width="1.00390625" style="0" customWidth="1"/>
    <col min="28" max="28" width="2.25390625" style="0" customWidth="1"/>
    <col min="29" max="29" width="5.25390625" style="0" customWidth="1"/>
    <col min="30" max="30" width="3.00390625" style="0" customWidth="1"/>
    <col min="31" max="31" width="5.00390625" style="0" customWidth="1"/>
    <col min="32" max="32" width="4.25390625" style="0" customWidth="1"/>
  </cols>
  <sheetData>
    <row r="1" spans="1:32" ht="48.75" customHeight="1">
      <c r="A1" s="108"/>
      <c r="B1" s="358" t="s">
        <v>26</v>
      </c>
      <c r="C1" s="358"/>
      <c r="D1" s="358"/>
      <c r="E1" s="358"/>
      <c r="F1" s="358"/>
      <c r="G1" s="358"/>
      <c r="H1" s="358"/>
      <c r="I1" s="358"/>
      <c r="J1" s="109"/>
      <c r="K1" s="109"/>
      <c r="L1" s="109"/>
      <c r="M1" s="109"/>
      <c r="N1" s="359" t="s">
        <v>27</v>
      </c>
      <c r="O1" s="359"/>
      <c r="P1" s="359"/>
      <c r="Q1" s="359"/>
      <c r="R1" s="359"/>
      <c r="S1" s="359"/>
      <c r="T1" s="359"/>
      <c r="U1" s="359"/>
      <c r="V1" s="35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36.75" customHeight="1">
      <c r="A2" s="268" t="s">
        <v>0</v>
      </c>
      <c r="B2" s="269"/>
      <c r="C2" s="269"/>
      <c r="D2" s="269"/>
      <c r="E2" s="269"/>
      <c r="F2" s="269"/>
      <c r="G2" s="270"/>
      <c r="H2" s="280" t="str">
        <f>'一般教室用1'!H2</f>
        <v>藤沢市</v>
      </c>
      <c r="I2" s="281"/>
      <c r="J2" s="281"/>
      <c r="K2" s="85" t="s">
        <v>1</v>
      </c>
      <c r="L2" s="282">
        <f>'一般教室用1'!L2</f>
        <v>0</v>
      </c>
      <c r="M2" s="282"/>
      <c r="N2" s="282"/>
      <c r="O2" s="282"/>
      <c r="P2" s="282"/>
      <c r="Q2" s="282"/>
      <c r="R2" s="282"/>
      <c r="S2" s="282"/>
      <c r="T2" s="298" t="s">
        <v>2</v>
      </c>
      <c r="U2" s="299"/>
      <c r="V2" s="300" t="s">
        <v>3</v>
      </c>
      <c r="W2" s="301"/>
      <c r="X2" s="279">
        <f>'一般教室用1'!X2</f>
        <v>0</v>
      </c>
      <c r="Y2" s="279"/>
      <c r="Z2" s="279"/>
      <c r="AA2" s="279"/>
      <c r="AB2" s="279"/>
      <c r="AC2" s="279"/>
      <c r="AD2" s="279"/>
      <c r="AE2" s="279"/>
      <c r="AF2" s="294"/>
    </row>
    <row r="3" spans="1:32" ht="35.25" customHeight="1">
      <c r="A3" s="268" t="s">
        <v>4</v>
      </c>
      <c r="B3" s="269"/>
      <c r="C3" s="269"/>
      <c r="D3" s="269"/>
      <c r="E3" s="269"/>
      <c r="F3" s="269"/>
      <c r="G3" s="270"/>
      <c r="H3" s="84" t="str">
        <f>'データ入力'!C7</f>
        <v>令和</v>
      </c>
      <c r="I3" s="279">
        <f>'一般教室用1'!I3</f>
        <v>2</v>
      </c>
      <c r="J3" s="279"/>
      <c r="K3" s="84" t="s">
        <v>5</v>
      </c>
      <c r="L3" s="279">
        <f>'一般教室用1'!L3</f>
        <v>0</v>
      </c>
      <c r="M3" s="279"/>
      <c r="N3" s="84" t="s">
        <v>6</v>
      </c>
      <c r="O3" s="87">
        <f>'一般教室用1'!O3</f>
        <v>0</v>
      </c>
      <c r="P3" s="84" t="s">
        <v>7</v>
      </c>
      <c r="Q3" s="84">
        <f>'データ入力'!B67</f>
        <v>0</v>
      </c>
      <c r="R3" s="84" t="s">
        <v>8</v>
      </c>
      <c r="S3" s="84">
        <f>'データ入力'!C67</f>
        <v>0</v>
      </c>
      <c r="T3" s="269" t="s">
        <v>9</v>
      </c>
      <c r="U3" s="295"/>
      <c r="V3" s="296" t="s">
        <v>10</v>
      </c>
      <c r="W3" s="297"/>
      <c r="X3" s="279">
        <f>'一般教室用1'!X3</f>
        <v>0</v>
      </c>
      <c r="Y3" s="279"/>
      <c r="Z3" s="279"/>
      <c r="AA3" s="279"/>
      <c r="AB3" s="279"/>
      <c r="AC3" s="279"/>
      <c r="AD3" s="279"/>
      <c r="AE3" s="279"/>
      <c r="AF3" s="294"/>
    </row>
    <row r="4" spans="1:32" ht="33" customHeight="1">
      <c r="A4" s="371" t="s">
        <v>11</v>
      </c>
      <c r="B4" s="372"/>
      <c r="C4" s="372"/>
      <c r="D4" s="372"/>
      <c r="E4" s="372"/>
      <c r="F4" s="372"/>
      <c r="G4" s="373"/>
      <c r="H4" s="342">
        <f>'データ入力'!B65</f>
        <v>0</v>
      </c>
      <c r="I4" s="342"/>
      <c r="J4" s="342"/>
      <c r="K4" s="342"/>
      <c r="L4" s="342" t="s">
        <v>12</v>
      </c>
      <c r="M4" s="342"/>
      <c r="N4" s="342"/>
      <c r="O4" s="342">
        <f>'データ入力'!B66</f>
        <v>0</v>
      </c>
      <c r="P4" s="342"/>
      <c r="Q4" s="342" t="s">
        <v>13</v>
      </c>
      <c r="R4" s="342"/>
      <c r="S4" s="111"/>
      <c r="T4" s="287" t="s">
        <v>14</v>
      </c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370"/>
    </row>
    <row r="5" spans="1:32" ht="30.75" customHeight="1">
      <c r="A5" s="371" t="s">
        <v>15</v>
      </c>
      <c r="B5" s="372"/>
      <c r="C5" s="372"/>
      <c r="D5" s="372"/>
      <c r="E5" s="372"/>
      <c r="F5" s="372"/>
      <c r="G5" s="373"/>
      <c r="H5" s="285" t="s">
        <v>85</v>
      </c>
      <c r="I5" s="285"/>
      <c r="J5" s="285" t="str">
        <f>IF('データ入力'!B68="","晴れ ・ 曇り ・ 雨",(IF('データ入力'!B68=1,"晴れ",(IF('データ入力'!B68=2,"曇り",(IF('データ入力'!B68=3,"雨",(IF('データ入力'!B68=4,"雪","")))))))))</f>
        <v>晴れ ・ 曇り ・ 雨</v>
      </c>
      <c r="K5" s="285"/>
      <c r="L5" s="285"/>
      <c r="M5" s="285"/>
      <c r="N5" s="285"/>
      <c r="O5" s="285"/>
      <c r="P5" s="285"/>
      <c r="Q5" s="90" t="s">
        <v>78</v>
      </c>
      <c r="R5" s="285" t="s">
        <v>77</v>
      </c>
      <c r="S5" s="285"/>
      <c r="T5" s="285"/>
      <c r="U5" s="285"/>
      <c r="V5" s="291" t="str">
        <f>IF('データ入力'!B69="1","無し",(IF('データ入力'!B69&gt;"",'データ入力'!B69,"樹木　・　建物   ・　無し")))</f>
        <v>樹木　・　建物   ・　無し</v>
      </c>
      <c r="W5" s="291"/>
      <c r="X5" s="291"/>
      <c r="Y5" s="291"/>
      <c r="Z5" s="291"/>
      <c r="AA5" s="291"/>
      <c r="AB5" s="291"/>
      <c r="AC5" s="291"/>
      <c r="AD5" s="291"/>
      <c r="AE5" s="291"/>
      <c r="AF5" s="110" t="s">
        <v>78</v>
      </c>
    </row>
    <row r="6" spans="1:33" ht="32.25" customHeight="1">
      <c r="A6" s="371" t="s">
        <v>16</v>
      </c>
      <c r="B6" s="372"/>
      <c r="C6" s="372"/>
      <c r="D6" s="372"/>
      <c r="E6" s="372"/>
      <c r="F6" s="372"/>
      <c r="G6" s="373"/>
      <c r="H6" s="284" t="s">
        <v>109</v>
      </c>
      <c r="I6" s="284"/>
      <c r="J6" s="284"/>
      <c r="K6" s="284"/>
      <c r="L6" s="284" t="str">
        <f>IF('データ入力'!B70="","白　・ベージュ　・",(IF('データ入力'!B70=0,"カーテンの設置無し",'データ入力'!E70)))</f>
        <v>白　・ベージュ　・</v>
      </c>
      <c r="M6" s="284"/>
      <c r="N6" s="284"/>
      <c r="O6" s="284"/>
      <c r="P6" s="284"/>
      <c r="Q6" s="284"/>
      <c r="R6" s="284"/>
      <c r="S6" s="92" t="s">
        <v>110</v>
      </c>
      <c r="T6" s="284" t="str">
        <f>IF('データ入力'!B70="","・無し",(IF('データ入力'!B70=0,"(設置無し)","")))</f>
        <v>・無し</v>
      </c>
      <c r="U6" s="284"/>
      <c r="V6" s="284"/>
      <c r="W6" s="290" t="s">
        <v>111</v>
      </c>
      <c r="X6" s="290"/>
      <c r="Y6" s="290"/>
      <c r="Z6" s="290"/>
      <c r="AA6" s="290"/>
      <c r="AB6" s="290"/>
      <c r="AC6" s="284" t="str">
        <f>IF('データ入力'!B71="","（有り・無し）",(IF('データ入力'!B71=1,"(設置有り)","(設置無し）")))</f>
        <v>（有り・無し）</v>
      </c>
      <c r="AD6" s="284"/>
      <c r="AE6" s="284"/>
      <c r="AF6" s="113"/>
      <c r="AG6" s="1"/>
    </row>
    <row r="7" spans="1:33" ht="21" customHeight="1">
      <c r="A7" s="343" t="s">
        <v>60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5"/>
      <c r="T7" s="378" t="s">
        <v>112</v>
      </c>
      <c r="U7" s="284"/>
      <c r="V7" s="284"/>
      <c r="W7" s="322" t="str">
        <f>IF('データ入力'!B72="","ＣＲＴ（ブラウン管）　・　ＬＣＤ（液晶）",(IF('データ入力'!B72=1,"ＣＲＴ（ブラウン管）",(IF('データ入力'!B72=2,"ＬＣＤ(液晶）","")))))</f>
        <v>ＣＲＴ（ブラウン管）　・　ＬＣＤ（液晶）</v>
      </c>
      <c r="X7" s="322"/>
      <c r="Y7" s="322"/>
      <c r="Z7" s="322"/>
      <c r="AA7" s="322"/>
      <c r="AB7" s="322"/>
      <c r="AC7" s="322"/>
      <c r="AD7" s="322"/>
      <c r="AE7" s="322"/>
      <c r="AF7" s="323"/>
      <c r="AG7" s="1"/>
    </row>
    <row r="8" spans="1:33" ht="21" customHeight="1">
      <c r="A8" s="262" t="s">
        <v>103</v>
      </c>
      <c r="B8" s="264"/>
      <c r="C8" s="264"/>
      <c r="D8" s="264"/>
      <c r="E8" s="264"/>
      <c r="F8" s="264"/>
      <c r="G8" s="264"/>
      <c r="H8" s="364" t="str">
        <f>IF('データ入力'!B73="0","",(IF('データ入力'!B74="","外光が写り込む　・　照明器具が写り込む　・",(IF('データ入力'!B74=1,"外光が写り込む",(IF('データ入力'!B74=2,"照明器具が写り込む",(IF('データ入力'!B74&gt;"  ",'データ入力'!B74,"外光が写り込む　・　照明器具が写り込む　・")))))))))</f>
        <v>外光が写り込む　・　照明器具が写り込む　・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114" t="s">
        <v>166</v>
      </c>
      <c r="AE8" s="379" t="str">
        <f>IF('データ入力'!B73="","・無し",(IF('データ入力'!B73=0,"",(IF('データ入力'!B73=1,"有り","")))))</f>
        <v>・無し</v>
      </c>
      <c r="AF8" s="380"/>
      <c r="AG8" s="1"/>
    </row>
    <row r="9" spans="1:33" ht="21.75" customHeight="1">
      <c r="A9" s="363" t="s">
        <v>104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5"/>
      <c r="AG9" s="1"/>
    </row>
    <row r="10" spans="1:33" ht="72" customHeight="1">
      <c r="A10" s="366" t="s">
        <v>199</v>
      </c>
      <c r="B10" s="367"/>
      <c r="C10" s="367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9"/>
      <c r="AG10" s="1"/>
    </row>
    <row r="11" spans="1:33" ht="13.5" customHeight="1">
      <c r="A11" s="115"/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"/>
    </row>
    <row r="12" spans="1:33" ht="27.75" customHeight="1">
      <c r="A12" s="115"/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385" t="s">
        <v>18</v>
      </c>
      <c r="Q12" s="385"/>
      <c r="R12" s="385"/>
      <c r="S12" s="385"/>
      <c r="T12" s="385"/>
      <c r="U12" s="385"/>
      <c r="V12" s="386" t="s">
        <v>125</v>
      </c>
      <c r="W12" s="387"/>
      <c r="X12" s="387"/>
      <c r="Y12" s="387"/>
      <c r="Z12" s="387"/>
      <c r="AA12" s="387"/>
      <c r="AB12" s="388"/>
      <c r="AC12" s="116"/>
      <c r="AD12" s="116"/>
      <c r="AE12" s="116"/>
      <c r="AF12" s="116"/>
      <c r="AG12" s="1"/>
    </row>
    <row r="13" spans="1:33" ht="19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385"/>
      <c r="Q13" s="385"/>
      <c r="R13" s="385"/>
      <c r="S13" s="385"/>
      <c r="T13" s="385"/>
      <c r="U13" s="385"/>
      <c r="V13" s="360" t="s">
        <v>124</v>
      </c>
      <c r="W13" s="361"/>
      <c r="X13" s="361"/>
      <c r="Y13" s="361"/>
      <c r="Z13" s="361"/>
      <c r="AA13" s="361"/>
      <c r="AB13" s="362"/>
      <c r="AC13" s="95"/>
      <c r="AD13" s="95"/>
      <c r="AE13" s="95"/>
      <c r="AF13" s="95"/>
      <c r="AG13" s="1"/>
    </row>
    <row r="14" spans="1:33" ht="11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7"/>
      <c r="Q14" s="107"/>
      <c r="R14" s="107"/>
      <c r="S14" s="107"/>
      <c r="T14" s="107"/>
      <c r="U14" s="107"/>
      <c r="V14" s="96"/>
      <c r="W14" s="96"/>
      <c r="X14" s="96"/>
      <c r="Y14" s="96"/>
      <c r="Z14" s="96"/>
      <c r="AA14" s="96"/>
      <c r="AB14" s="96"/>
      <c r="AC14" s="95"/>
      <c r="AD14" s="95"/>
      <c r="AE14" s="95"/>
      <c r="AF14" s="95"/>
      <c r="AG14" s="1"/>
    </row>
    <row r="15" spans="1:33" ht="29.25" customHeight="1">
      <c r="A15" s="95"/>
      <c r="B15" s="95"/>
      <c r="C15" s="95"/>
      <c r="D15" s="95"/>
      <c r="E15" s="95"/>
      <c r="F15" s="95"/>
      <c r="G15" s="95"/>
      <c r="H15" s="336">
        <f>'データ入力'!J86</f>
      </c>
      <c r="I15" s="337"/>
      <c r="J15" s="337"/>
      <c r="K15" s="337"/>
      <c r="L15" s="334" t="s">
        <v>163</v>
      </c>
      <c r="M15" s="335"/>
      <c r="N15" s="95"/>
      <c r="O15" s="336">
        <f>'データ入力'!K86</f>
      </c>
      <c r="P15" s="337"/>
      <c r="Q15" s="337"/>
      <c r="R15" s="337"/>
      <c r="S15" s="204" t="s">
        <v>163</v>
      </c>
      <c r="T15" s="95"/>
      <c r="U15" s="336">
        <f>'データ入力'!L86</f>
      </c>
      <c r="V15" s="337"/>
      <c r="W15" s="337"/>
      <c r="X15" s="118" t="s">
        <v>163</v>
      </c>
      <c r="Y15" s="202"/>
      <c r="Z15" s="202"/>
      <c r="AA15" s="202"/>
      <c r="AB15" s="95"/>
      <c r="AC15" s="95"/>
      <c r="AD15" s="95"/>
      <c r="AE15" s="95"/>
      <c r="AF15" s="95"/>
      <c r="AG15" s="1"/>
    </row>
    <row r="16" spans="1:33" ht="18" customHeight="1">
      <c r="A16" s="325"/>
      <c r="B16" s="257"/>
      <c r="C16" s="274" t="s">
        <v>19</v>
      </c>
      <c r="D16" s="325"/>
      <c r="E16" s="257"/>
      <c r="F16" s="255" t="s">
        <v>20</v>
      </c>
      <c r="G16" s="95"/>
      <c r="H16" s="338">
        <f>'データ入力'!J82</f>
      </c>
      <c r="I16" s="339"/>
      <c r="J16" s="339"/>
      <c r="K16" s="339"/>
      <c r="L16" s="354" t="s">
        <v>163</v>
      </c>
      <c r="M16" s="355"/>
      <c r="N16" s="98"/>
      <c r="O16" s="338">
        <f>'データ入力'!K82</f>
      </c>
      <c r="P16" s="339"/>
      <c r="Q16" s="339"/>
      <c r="R16" s="339"/>
      <c r="S16" s="350" t="s">
        <v>163</v>
      </c>
      <c r="T16" s="98"/>
      <c r="U16" s="338">
        <f>'データ入力'!L82</f>
      </c>
      <c r="V16" s="339"/>
      <c r="W16" s="339"/>
      <c r="X16" s="355" t="s">
        <v>163</v>
      </c>
      <c r="Y16" s="120"/>
      <c r="Z16" s="395"/>
      <c r="AA16" s="382"/>
      <c r="AB16" s="274" t="s">
        <v>181</v>
      </c>
      <c r="AC16" s="302" t="s">
        <v>17</v>
      </c>
      <c r="AD16" s="303"/>
      <c r="AE16" s="303"/>
      <c r="AF16" s="304"/>
      <c r="AG16" s="1"/>
    </row>
    <row r="17" spans="1:33" ht="6.75" customHeight="1">
      <c r="A17" s="326"/>
      <c r="B17" s="258"/>
      <c r="C17" s="274"/>
      <c r="D17" s="326"/>
      <c r="E17" s="258"/>
      <c r="F17" s="255"/>
      <c r="G17" s="95"/>
      <c r="H17" s="340"/>
      <c r="I17" s="341"/>
      <c r="J17" s="341"/>
      <c r="K17" s="341"/>
      <c r="L17" s="356"/>
      <c r="M17" s="357"/>
      <c r="N17" s="98"/>
      <c r="O17" s="340"/>
      <c r="P17" s="341"/>
      <c r="Q17" s="341"/>
      <c r="R17" s="341"/>
      <c r="S17" s="351"/>
      <c r="T17" s="98"/>
      <c r="U17" s="340"/>
      <c r="V17" s="341"/>
      <c r="W17" s="341"/>
      <c r="X17" s="357"/>
      <c r="Y17" s="120"/>
      <c r="Z17" s="395"/>
      <c r="AA17" s="382"/>
      <c r="AB17" s="274"/>
      <c r="AC17" s="305"/>
      <c r="AD17" s="306"/>
      <c r="AE17" s="306"/>
      <c r="AF17" s="307"/>
      <c r="AG17" s="1"/>
    </row>
    <row r="18" spans="1:33" ht="9" customHeight="1">
      <c r="A18" s="326"/>
      <c r="B18" s="258"/>
      <c r="C18" s="274"/>
      <c r="D18" s="326"/>
      <c r="E18" s="258"/>
      <c r="F18" s="255"/>
      <c r="G18" s="95"/>
      <c r="H18" s="215"/>
      <c r="I18" s="216"/>
      <c r="J18" s="216"/>
      <c r="K18" s="216"/>
      <c r="L18" s="261"/>
      <c r="M18" s="254"/>
      <c r="N18" s="98"/>
      <c r="O18" s="215"/>
      <c r="P18" s="216"/>
      <c r="Q18" s="216"/>
      <c r="R18" s="216"/>
      <c r="S18" s="352"/>
      <c r="T18" s="98"/>
      <c r="U18" s="215"/>
      <c r="V18" s="216"/>
      <c r="W18" s="216"/>
      <c r="X18" s="254"/>
      <c r="Y18" s="120"/>
      <c r="Z18" s="395"/>
      <c r="AA18" s="382"/>
      <c r="AB18" s="274"/>
      <c r="AC18" s="389">
        <f>'データ入力'!C78</f>
      </c>
      <c r="AD18" s="390"/>
      <c r="AE18" s="390"/>
      <c r="AF18" s="391"/>
      <c r="AG18" s="1"/>
    </row>
    <row r="19" spans="1:33" ht="7.5" customHeight="1">
      <c r="A19" s="326"/>
      <c r="B19" s="258"/>
      <c r="C19" s="274"/>
      <c r="D19" s="326"/>
      <c r="E19" s="258"/>
      <c r="F19" s="255"/>
      <c r="G19" s="95"/>
      <c r="H19" s="119"/>
      <c r="I19" s="119"/>
      <c r="J19" s="119"/>
      <c r="K19" s="119"/>
      <c r="L19" s="120"/>
      <c r="M19" s="120"/>
      <c r="N19" s="98"/>
      <c r="O19" s="119"/>
      <c r="P19" s="119"/>
      <c r="Q19" s="119"/>
      <c r="R19" s="119"/>
      <c r="S19" s="205"/>
      <c r="T19" s="98"/>
      <c r="U19" s="119"/>
      <c r="V19" s="119"/>
      <c r="W19" s="119"/>
      <c r="X19" s="120"/>
      <c r="Y19" s="120"/>
      <c r="Z19" s="395"/>
      <c r="AA19" s="382"/>
      <c r="AB19" s="274"/>
      <c r="AC19" s="392"/>
      <c r="AD19" s="393"/>
      <c r="AE19" s="393"/>
      <c r="AF19" s="394"/>
      <c r="AG19" s="1"/>
    </row>
    <row r="20" spans="1:33" ht="29.25" customHeight="1">
      <c r="A20" s="326"/>
      <c r="B20" s="258"/>
      <c r="C20" s="274"/>
      <c r="D20" s="326"/>
      <c r="E20" s="258"/>
      <c r="F20" s="255"/>
      <c r="G20" s="95"/>
      <c r="H20" s="336">
        <f>'データ入力'!J87</f>
      </c>
      <c r="I20" s="337"/>
      <c r="J20" s="337"/>
      <c r="K20" s="337"/>
      <c r="L20" s="334" t="s">
        <v>164</v>
      </c>
      <c r="M20" s="335"/>
      <c r="N20" s="95"/>
      <c r="O20" s="336">
        <f>'データ入力'!K87</f>
      </c>
      <c r="P20" s="337"/>
      <c r="Q20" s="337"/>
      <c r="R20" s="337"/>
      <c r="S20" s="204" t="s">
        <v>164</v>
      </c>
      <c r="T20" s="95"/>
      <c r="U20" s="336">
        <f>'データ入力'!L87</f>
      </c>
      <c r="V20" s="337"/>
      <c r="W20" s="337"/>
      <c r="X20" s="118" t="s">
        <v>164</v>
      </c>
      <c r="Y20" s="202"/>
      <c r="Z20" s="395"/>
      <c r="AA20" s="382"/>
      <c r="AB20" s="274"/>
      <c r="AC20" s="99">
        <f>'データ入力'!B80</f>
        <v>0</v>
      </c>
      <c r="AD20" s="100" t="s">
        <v>165</v>
      </c>
      <c r="AE20" s="210">
        <f>'データ入力'!C80</f>
        <v>0</v>
      </c>
      <c r="AF20" s="102" t="s">
        <v>167</v>
      </c>
      <c r="AG20" s="1"/>
    </row>
    <row r="21" spans="1:33" ht="18" customHeight="1">
      <c r="A21" s="327"/>
      <c r="B21" s="259"/>
      <c r="C21" s="274"/>
      <c r="D21" s="327"/>
      <c r="E21" s="259"/>
      <c r="F21" s="255"/>
      <c r="G21" s="95"/>
      <c r="H21" s="328">
        <f>'データ入力'!J83</f>
      </c>
      <c r="I21" s="329"/>
      <c r="J21" s="329"/>
      <c r="K21" s="329"/>
      <c r="L21" s="346" t="s">
        <v>164</v>
      </c>
      <c r="M21" s="347"/>
      <c r="N21" s="98"/>
      <c r="O21" s="328">
        <f>'データ入力'!K83</f>
      </c>
      <c r="P21" s="329"/>
      <c r="Q21" s="329"/>
      <c r="R21" s="329"/>
      <c r="S21" s="332" t="s">
        <v>164</v>
      </c>
      <c r="T21" s="98"/>
      <c r="U21" s="328">
        <f>'データ入力'!L83</f>
      </c>
      <c r="V21" s="329"/>
      <c r="W21" s="329"/>
      <c r="X21" s="347" t="s">
        <v>164</v>
      </c>
      <c r="Y21" s="120"/>
      <c r="Z21" s="395"/>
      <c r="AA21" s="382"/>
      <c r="AB21" s="274"/>
      <c r="AC21" s="383" t="s">
        <v>22</v>
      </c>
      <c r="AD21" s="121"/>
      <c r="AE21" s="210">
        <f>IF('データ入力'!D80="","",(IF('データ入力'!D80=0,"0",'データ入力'!D80)))</f>
      </c>
      <c r="AF21" s="375" t="s">
        <v>21</v>
      </c>
      <c r="AG21" s="1"/>
    </row>
    <row r="22" spans="1:33" ht="18" customHeight="1">
      <c r="A22" s="325"/>
      <c r="B22" s="257"/>
      <c r="C22" s="274"/>
      <c r="D22" s="325"/>
      <c r="E22" s="257"/>
      <c r="F22" s="255"/>
      <c r="G22" s="95"/>
      <c r="H22" s="330"/>
      <c r="I22" s="331"/>
      <c r="J22" s="331"/>
      <c r="K22" s="331"/>
      <c r="L22" s="348"/>
      <c r="M22" s="349"/>
      <c r="N22" s="98"/>
      <c r="O22" s="330"/>
      <c r="P22" s="331"/>
      <c r="Q22" s="331"/>
      <c r="R22" s="331"/>
      <c r="S22" s="333"/>
      <c r="T22" s="98"/>
      <c r="U22" s="330"/>
      <c r="V22" s="331"/>
      <c r="W22" s="331"/>
      <c r="X22" s="349"/>
      <c r="Y22" s="120"/>
      <c r="Z22" s="395"/>
      <c r="AA22" s="382"/>
      <c r="AB22" s="274"/>
      <c r="AC22" s="383"/>
      <c r="AD22" s="121"/>
      <c r="AE22" s="210"/>
      <c r="AF22" s="375"/>
      <c r="AG22" s="1"/>
    </row>
    <row r="23" spans="1:33" ht="8.25" customHeight="1">
      <c r="A23" s="326"/>
      <c r="B23" s="258"/>
      <c r="C23" s="274"/>
      <c r="D23" s="326"/>
      <c r="E23" s="258"/>
      <c r="F23" s="255"/>
      <c r="G23" s="95"/>
      <c r="H23" s="119"/>
      <c r="I23" s="119"/>
      <c r="J23" s="119"/>
      <c r="K23" s="119"/>
      <c r="L23" s="120"/>
      <c r="M23" s="120"/>
      <c r="N23" s="98"/>
      <c r="O23" s="119"/>
      <c r="P23" s="119"/>
      <c r="Q23" s="119"/>
      <c r="R23" s="119"/>
      <c r="S23" s="205"/>
      <c r="T23" s="98"/>
      <c r="U23" s="119"/>
      <c r="V23" s="119"/>
      <c r="W23" s="119"/>
      <c r="X23" s="120"/>
      <c r="Y23" s="120"/>
      <c r="Z23" s="395"/>
      <c r="AA23" s="382"/>
      <c r="AB23" s="274"/>
      <c r="AC23" s="123"/>
      <c r="AD23" s="121"/>
      <c r="AE23" s="124"/>
      <c r="AF23" s="122"/>
      <c r="AG23" s="1"/>
    </row>
    <row r="24" spans="1:33" ht="27" customHeight="1">
      <c r="A24" s="326"/>
      <c r="B24" s="258"/>
      <c r="C24" s="274"/>
      <c r="D24" s="326"/>
      <c r="E24" s="258"/>
      <c r="F24" s="255"/>
      <c r="G24" s="95"/>
      <c r="H24" s="336">
        <f>'データ入力'!J88</f>
      </c>
      <c r="I24" s="337"/>
      <c r="J24" s="337"/>
      <c r="K24" s="337"/>
      <c r="L24" s="334" t="s">
        <v>162</v>
      </c>
      <c r="M24" s="335"/>
      <c r="N24" s="95"/>
      <c r="O24" s="336">
        <f>'データ入力'!K88</f>
      </c>
      <c r="P24" s="337"/>
      <c r="Q24" s="337"/>
      <c r="R24" s="337"/>
      <c r="S24" s="204" t="s">
        <v>162</v>
      </c>
      <c r="T24" s="95"/>
      <c r="U24" s="336">
        <f>'データ入力'!L88</f>
      </c>
      <c r="V24" s="337"/>
      <c r="W24" s="337"/>
      <c r="X24" s="117" t="s">
        <v>162</v>
      </c>
      <c r="Y24" s="120"/>
      <c r="Z24" s="395"/>
      <c r="AA24" s="382"/>
      <c r="AB24" s="274"/>
      <c r="AC24" s="201" t="s">
        <v>67</v>
      </c>
      <c r="AD24" s="125"/>
      <c r="AE24" s="199">
        <f>IF('データ入力'!E80="","",(IF('データ入力'!E80=0,"0",'データ入力'!E80)))</f>
      </c>
      <c r="AF24" s="126" t="s">
        <v>21</v>
      </c>
      <c r="AG24" s="1"/>
    </row>
    <row r="25" spans="1:33" ht="18" customHeight="1">
      <c r="A25" s="326"/>
      <c r="B25" s="258"/>
      <c r="C25" s="95"/>
      <c r="D25" s="326"/>
      <c r="E25" s="258"/>
      <c r="F25" s="255"/>
      <c r="G25" s="95"/>
      <c r="H25" s="328">
        <f>'データ入力'!J84</f>
      </c>
      <c r="I25" s="329"/>
      <c r="J25" s="329"/>
      <c r="K25" s="329"/>
      <c r="L25" s="346" t="s">
        <v>162</v>
      </c>
      <c r="M25" s="347"/>
      <c r="N25" s="98"/>
      <c r="O25" s="328">
        <f>'データ入力'!K84</f>
      </c>
      <c r="P25" s="329"/>
      <c r="Q25" s="329"/>
      <c r="R25" s="329"/>
      <c r="S25" s="332" t="s">
        <v>162</v>
      </c>
      <c r="T25" s="98"/>
      <c r="U25" s="328">
        <f>'データ入力'!L84</f>
      </c>
      <c r="V25" s="329"/>
      <c r="W25" s="329"/>
      <c r="X25" s="347" t="s">
        <v>162</v>
      </c>
      <c r="Y25" s="120"/>
      <c r="Z25" s="395"/>
      <c r="AA25" s="382"/>
      <c r="AB25" s="274"/>
      <c r="AC25" s="383" t="s">
        <v>23</v>
      </c>
      <c r="AD25" s="374" t="str">
        <f>IF('データ入力'!F80="","無し・有り",(IF('データ入力'!F80=0,"無し","有り")))</f>
        <v>無し・有り</v>
      </c>
      <c r="AE25" s="374"/>
      <c r="AF25" s="375"/>
      <c r="AG25" s="1"/>
    </row>
    <row r="26" spans="1:33" ht="18" customHeight="1">
      <c r="A26" s="327"/>
      <c r="B26" s="259"/>
      <c r="C26" s="95"/>
      <c r="D26" s="327"/>
      <c r="E26" s="259"/>
      <c r="F26" s="255"/>
      <c r="G26" s="95"/>
      <c r="H26" s="330"/>
      <c r="I26" s="331"/>
      <c r="J26" s="331"/>
      <c r="K26" s="331"/>
      <c r="L26" s="348"/>
      <c r="M26" s="349"/>
      <c r="N26" s="98"/>
      <c r="O26" s="330"/>
      <c r="P26" s="331"/>
      <c r="Q26" s="331"/>
      <c r="R26" s="331"/>
      <c r="S26" s="333"/>
      <c r="T26" s="98"/>
      <c r="U26" s="330"/>
      <c r="V26" s="331"/>
      <c r="W26" s="331"/>
      <c r="X26" s="349"/>
      <c r="Y26" s="120"/>
      <c r="Z26" s="395"/>
      <c r="AA26" s="382"/>
      <c r="AB26" s="274"/>
      <c r="AC26" s="384"/>
      <c r="AD26" s="376"/>
      <c r="AE26" s="376"/>
      <c r="AF26" s="377"/>
      <c r="AG26" s="1"/>
    </row>
    <row r="27" spans="1:33" ht="18.75" customHeight="1">
      <c r="A27" s="95"/>
      <c r="B27" s="95"/>
      <c r="C27" s="95"/>
      <c r="D27" s="95"/>
      <c r="E27" s="95"/>
      <c r="F27" s="95"/>
      <c r="G27" s="95"/>
      <c r="H27" s="398" t="s">
        <v>198</v>
      </c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203"/>
      <c r="Z27" s="203"/>
      <c r="AA27" s="203"/>
      <c r="AB27" s="95"/>
      <c r="AC27" s="95"/>
      <c r="AD27" s="95"/>
      <c r="AE27" s="95"/>
      <c r="AF27" s="95"/>
      <c r="AG27" s="1"/>
    </row>
    <row r="28" spans="1:33" ht="7.5" customHeight="1">
      <c r="A28" s="95"/>
      <c r="B28" s="95"/>
      <c r="C28" s="95"/>
      <c r="D28" s="95"/>
      <c r="E28" s="95"/>
      <c r="F28" s="95"/>
      <c r="G28" s="95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203"/>
      <c r="Z28" s="203"/>
      <c r="AA28" s="203"/>
      <c r="AB28" s="95"/>
      <c r="AC28" s="95"/>
      <c r="AD28" s="95"/>
      <c r="AE28" s="95"/>
      <c r="AF28" s="95"/>
      <c r="AG28" s="1"/>
    </row>
    <row r="29" spans="1:33" ht="7.5" customHeight="1">
      <c r="A29" s="95"/>
      <c r="B29" s="95"/>
      <c r="C29" s="95"/>
      <c r="D29" s="95"/>
      <c r="E29" s="95"/>
      <c r="F29" s="95"/>
      <c r="G29" s="95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203"/>
      <c r="Z29" s="203"/>
      <c r="AA29" s="203"/>
      <c r="AB29" s="95"/>
      <c r="AC29" s="95"/>
      <c r="AD29" s="95"/>
      <c r="AE29" s="95"/>
      <c r="AF29" s="95"/>
      <c r="AG29" s="1"/>
    </row>
    <row r="30" spans="1:33" ht="5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203"/>
      <c r="V30" s="203"/>
      <c r="W30" s="203"/>
      <c r="X30" s="203"/>
      <c r="Y30" s="203"/>
      <c r="Z30" s="203"/>
      <c r="AA30" s="203"/>
      <c r="AB30" s="95"/>
      <c r="AC30" s="95"/>
      <c r="AD30" s="95"/>
      <c r="AE30" s="95"/>
      <c r="AF30" s="95"/>
      <c r="AG30" s="1"/>
    </row>
    <row r="31" spans="1:33" ht="15.75" customHeight="1">
      <c r="A31" s="108"/>
      <c r="B31" s="108"/>
      <c r="C31" s="108"/>
      <c r="D31" s="353" t="s">
        <v>24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1"/>
    </row>
    <row r="32" spans="1:33" ht="13.5" customHeight="1">
      <c r="A32" s="218">
        <f>'データ入力'!B3</f>
        <v>2020</v>
      </c>
      <c r="B32" s="218"/>
      <c r="C32" s="218"/>
      <c r="D32" s="21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324" t="str">
        <f>'データ入力'!D3</f>
        <v>藤沢市学校薬剤師会</v>
      </c>
      <c r="Y32" s="324"/>
      <c r="Z32" s="324"/>
      <c r="AA32" s="324"/>
      <c r="AB32" s="324"/>
      <c r="AC32" s="324"/>
      <c r="AD32" s="324"/>
      <c r="AE32" s="324"/>
      <c r="AF32" s="324"/>
      <c r="AG32" s="1"/>
    </row>
    <row r="33" spans="1:3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</sheetData>
  <mergeCells count="102">
    <mergeCell ref="H27:X27"/>
    <mergeCell ref="H24:K24"/>
    <mergeCell ref="L20:M20"/>
    <mergeCell ref="L24:M24"/>
    <mergeCell ref="U25:W26"/>
    <mergeCell ref="H21:K22"/>
    <mergeCell ref="L21:M22"/>
    <mergeCell ref="H20:K20"/>
    <mergeCell ref="O20:R20"/>
    <mergeCell ref="U20:W20"/>
    <mergeCell ref="H28:Q28"/>
    <mergeCell ref="H29:Q29"/>
    <mergeCell ref="R28:X28"/>
    <mergeCell ref="R29:X29"/>
    <mergeCell ref="AF21:AF22"/>
    <mergeCell ref="P12:U13"/>
    <mergeCell ref="V12:AB12"/>
    <mergeCell ref="U15:W15"/>
    <mergeCell ref="X16:X18"/>
    <mergeCell ref="AC18:AF19"/>
    <mergeCell ref="Z16:Z21"/>
    <mergeCell ref="Z22:Z26"/>
    <mergeCell ref="AA16:AA21"/>
    <mergeCell ref="AC21:AC22"/>
    <mergeCell ref="AA22:AA26"/>
    <mergeCell ref="AC25:AC26"/>
    <mergeCell ref="U21:W22"/>
    <mergeCell ref="X21:X22"/>
    <mergeCell ref="U24:W24"/>
    <mergeCell ref="AB16:AB26"/>
    <mergeCell ref="AD25:AF26"/>
    <mergeCell ref="H6:K6"/>
    <mergeCell ref="W6:AB6"/>
    <mergeCell ref="AC6:AE6"/>
    <mergeCell ref="L6:R6"/>
    <mergeCell ref="T6:V6"/>
    <mergeCell ref="T7:V7"/>
    <mergeCell ref="AC16:AF17"/>
    <mergeCell ref="AE8:AF8"/>
    <mergeCell ref="H8:AC8"/>
    <mergeCell ref="X3:AF3"/>
    <mergeCell ref="I3:J3"/>
    <mergeCell ref="L3:M3"/>
    <mergeCell ref="A5:G5"/>
    <mergeCell ref="A4:G4"/>
    <mergeCell ref="H4:K4"/>
    <mergeCell ref="H15:K15"/>
    <mergeCell ref="A2:G2"/>
    <mergeCell ref="T2:U2"/>
    <mergeCell ref="V2:W2"/>
    <mergeCell ref="H2:J2"/>
    <mergeCell ref="L2:S2"/>
    <mergeCell ref="A3:G3"/>
    <mergeCell ref="T3:U3"/>
    <mergeCell ref="V3:W3"/>
    <mergeCell ref="V5:AE5"/>
    <mergeCell ref="B1:I1"/>
    <mergeCell ref="N1:V1"/>
    <mergeCell ref="A8:G8"/>
    <mergeCell ref="V13:AB13"/>
    <mergeCell ref="A9:AF9"/>
    <mergeCell ref="A10:C10"/>
    <mergeCell ref="D10:AF10"/>
    <mergeCell ref="O4:P4"/>
    <mergeCell ref="T4:AF4"/>
    <mergeCell ref="A6:G6"/>
    <mergeCell ref="C16:C24"/>
    <mergeCell ref="F16:F26"/>
    <mergeCell ref="D16:D21"/>
    <mergeCell ref="D22:D26"/>
    <mergeCell ref="E16:E21"/>
    <mergeCell ref="E22:E26"/>
    <mergeCell ref="L25:M26"/>
    <mergeCell ref="S16:S18"/>
    <mergeCell ref="O24:R24"/>
    <mergeCell ref="D31:AF31"/>
    <mergeCell ref="H25:K26"/>
    <mergeCell ref="X25:X26"/>
    <mergeCell ref="O21:R22"/>
    <mergeCell ref="L16:M18"/>
    <mergeCell ref="O16:R18"/>
    <mergeCell ref="U16:W18"/>
    <mergeCell ref="O15:R15"/>
    <mergeCell ref="H16:K18"/>
    <mergeCell ref="X2:AF2"/>
    <mergeCell ref="S21:S22"/>
    <mergeCell ref="L4:N4"/>
    <mergeCell ref="H5:I5"/>
    <mergeCell ref="J5:P5"/>
    <mergeCell ref="R5:U5"/>
    <mergeCell ref="Q4:R4"/>
    <mergeCell ref="A7:S7"/>
    <mergeCell ref="A32:D32"/>
    <mergeCell ref="W7:AF7"/>
    <mergeCell ref="X32:AF32"/>
    <mergeCell ref="A16:A21"/>
    <mergeCell ref="B16:B21"/>
    <mergeCell ref="B22:B26"/>
    <mergeCell ref="A22:A26"/>
    <mergeCell ref="O25:R26"/>
    <mergeCell ref="S25:S26"/>
    <mergeCell ref="L15:M15"/>
  </mergeCells>
  <printOptions/>
  <pageMargins left="0.24" right="0.12" top="0.43" bottom="0.3937007874015748" header="0.5118110236220472" footer="0.5118110236220472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9"/>
  <sheetViews>
    <sheetView workbookViewId="0" topLeftCell="A1">
      <selection activeCell="L3" sqref="L3:N3"/>
    </sheetView>
  </sheetViews>
  <sheetFormatPr defaultColWidth="9.00390625" defaultRowHeight="13.5"/>
  <cols>
    <col min="1" max="1" width="1.75390625" style="0" customWidth="1"/>
    <col min="2" max="2" width="0.12890625" style="0" customWidth="1"/>
    <col min="4" max="4" width="2.75390625" style="0" customWidth="1"/>
    <col min="5" max="5" width="4.00390625" style="0" customWidth="1"/>
    <col min="6" max="6" width="4.50390625" style="0" customWidth="1"/>
    <col min="7" max="7" width="3.50390625" style="0" customWidth="1"/>
    <col min="8" max="8" width="5.50390625" style="0" customWidth="1"/>
    <col min="9" max="9" width="4.25390625" style="0" customWidth="1"/>
    <col min="10" max="10" width="6.75390625" style="0" customWidth="1"/>
    <col min="11" max="11" width="4.8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1:24" ht="30.75" customHeight="1">
      <c r="A1" s="109"/>
      <c r="B1" s="109"/>
      <c r="C1" s="108"/>
      <c r="D1" s="108"/>
      <c r="E1" s="108"/>
      <c r="F1" s="108"/>
      <c r="G1" s="108"/>
      <c r="H1" s="423" t="s">
        <v>45</v>
      </c>
      <c r="I1" s="423"/>
      <c r="J1" s="423"/>
      <c r="K1" s="423"/>
      <c r="L1" s="423"/>
      <c r="M1" s="108"/>
      <c r="N1" s="108"/>
      <c r="O1" s="108"/>
      <c r="P1" s="108"/>
      <c r="Q1" s="108"/>
      <c r="R1" s="108"/>
      <c r="S1" s="108"/>
      <c r="T1" s="108"/>
      <c r="U1" s="108"/>
      <c r="V1" s="1"/>
      <c r="W1" s="1"/>
      <c r="X1" s="1"/>
    </row>
    <row r="2" spans="1:24" ht="27.75" customHeight="1">
      <c r="A2" s="127"/>
      <c r="B2" s="127"/>
      <c r="C2" s="128" t="str">
        <f>'一般教室用1'!H2</f>
        <v>藤沢市</v>
      </c>
      <c r="D2" s="127" t="s">
        <v>1</v>
      </c>
      <c r="E2" s="424">
        <f>'一般教室用1'!L2</f>
        <v>0</v>
      </c>
      <c r="F2" s="424"/>
      <c r="G2" s="424"/>
      <c r="H2" s="424"/>
      <c r="I2" s="424"/>
      <c r="J2" s="425" t="s">
        <v>46</v>
      </c>
      <c r="K2" s="425"/>
      <c r="L2" s="425" t="str">
        <f>'データ入力'!C7</f>
        <v>令和</v>
      </c>
      <c r="M2" s="425"/>
      <c r="N2" s="127">
        <f>'データ入力'!B7</f>
        <v>2</v>
      </c>
      <c r="O2" s="127"/>
      <c r="P2" s="127" t="s">
        <v>5</v>
      </c>
      <c r="Q2" s="127"/>
      <c r="R2" s="127" t="s">
        <v>6</v>
      </c>
      <c r="S2" s="127"/>
      <c r="T2" s="127" t="s">
        <v>7</v>
      </c>
      <c r="U2" s="129"/>
      <c r="V2" s="1"/>
      <c r="W2" s="1"/>
      <c r="X2" s="1"/>
    </row>
    <row r="3" spans="1:24" ht="26.25" customHeight="1">
      <c r="A3" s="109"/>
      <c r="B3" s="109"/>
      <c r="C3" s="130"/>
      <c r="D3" s="130"/>
      <c r="E3" s="130"/>
      <c r="F3" s="130"/>
      <c r="G3" s="130"/>
      <c r="H3" s="131"/>
      <c r="I3" s="131"/>
      <c r="J3" s="131"/>
      <c r="K3" s="131"/>
      <c r="L3" s="415" t="s">
        <v>47</v>
      </c>
      <c r="M3" s="415"/>
      <c r="N3" s="415"/>
      <c r="O3" s="130"/>
      <c r="P3" s="416">
        <f>'一般教室用1'!X2</f>
        <v>0</v>
      </c>
      <c r="Q3" s="416"/>
      <c r="R3" s="416"/>
      <c r="S3" s="416"/>
      <c r="T3" s="130" t="s">
        <v>48</v>
      </c>
      <c r="U3" s="132"/>
      <c r="V3" s="1"/>
      <c r="W3" s="1"/>
      <c r="X3" s="1"/>
    </row>
    <row r="4" spans="1:24" ht="30.75" customHeight="1">
      <c r="A4" s="133"/>
      <c r="B4" s="134"/>
      <c r="C4" s="135" t="s">
        <v>49</v>
      </c>
      <c r="D4" s="136"/>
      <c r="E4" s="136"/>
      <c r="F4" s="136"/>
      <c r="G4" s="136"/>
      <c r="H4" s="434" t="s">
        <v>113</v>
      </c>
      <c r="I4" s="434"/>
      <c r="J4" s="434"/>
      <c r="K4" s="434"/>
      <c r="L4" s="434"/>
      <c r="M4" s="136"/>
      <c r="N4" s="136"/>
      <c r="O4" s="136"/>
      <c r="P4" s="136"/>
      <c r="Q4" s="136"/>
      <c r="R4" s="136"/>
      <c r="S4" s="136"/>
      <c r="T4" s="136"/>
      <c r="U4" s="137"/>
      <c r="V4" s="1"/>
      <c r="W4" s="1"/>
      <c r="X4" s="1"/>
    </row>
    <row r="5" spans="1:24" ht="27" customHeight="1">
      <c r="A5" s="138"/>
      <c r="B5" s="139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140"/>
      <c r="V5" s="1"/>
      <c r="W5" s="1"/>
      <c r="X5" s="1"/>
    </row>
    <row r="6" spans="1:24" ht="27" customHeight="1">
      <c r="A6" s="138"/>
      <c r="B6" s="139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140"/>
      <c r="V6" s="1"/>
      <c r="W6" s="1"/>
      <c r="X6" s="1"/>
    </row>
    <row r="7" spans="1:24" ht="13.5" customHeight="1">
      <c r="A7" s="138"/>
      <c r="B7" s="139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140"/>
      <c r="V7" s="1"/>
      <c r="W7" s="1"/>
      <c r="X7" s="1"/>
    </row>
    <row r="8" spans="1:24" ht="27" customHeight="1">
      <c r="A8" s="138"/>
      <c r="B8" s="139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140"/>
      <c r="V8" s="1"/>
      <c r="W8" s="1"/>
      <c r="X8" s="1"/>
    </row>
    <row r="9" spans="1:24" ht="27" customHeight="1">
      <c r="A9" s="138"/>
      <c r="B9" s="139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140"/>
      <c r="V9" s="1"/>
      <c r="W9" s="1"/>
      <c r="X9" s="1"/>
    </row>
    <row r="10" spans="1:24" ht="39" customHeight="1">
      <c r="A10" s="138"/>
      <c r="B10" s="139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140"/>
      <c r="V10" s="1"/>
      <c r="W10" s="1"/>
      <c r="X10" s="1"/>
    </row>
    <row r="11" spans="1:24" ht="27" customHeight="1">
      <c r="A11" s="138"/>
      <c r="B11" s="139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140"/>
      <c r="V11" s="1"/>
      <c r="W11" s="1"/>
      <c r="X11" s="1"/>
    </row>
    <row r="12" spans="1:24" ht="27" customHeight="1">
      <c r="A12" s="138"/>
      <c r="B12" s="13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140"/>
      <c r="V12" s="1"/>
      <c r="W12" s="1"/>
      <c r="X12" s="1"/>
    </row>
    <row r="13" spans="1:24" ht="27" customHeight="1">
      <c r="A13" s="138"/>
      <c r="B13" s="13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140"/>
      <c r="V13" s="1"/>
      <c r="W13" s="1"/>
      <c r="X13" s="1"/>
    </row>
    <row r="14" spans="1:24" ht="27" customHeight="1">
      <c r="A14" s="138"/>
      <c r="B14" s="13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140"/>
      <c r="V14" s="1"/>
      <c r="W14" s="1"/>
      <c r="X14" s="1"/>
    </row>
    <row r="15" spans="1:24" ht="27" customHeight="1">
      <c r="A15" s="138"/>
      <c r="B15" s="13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140"/>
      <c r="V15" s="1"/>
      <c r="W15" s="1"/>
      <c r="X15" s="1"/>
    </row>
    <row r="16" spans="1:24" ht="9.75" customHeight="1">
      <c r="A16" s="138"/>
      <c r="B16" s="139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0"/>
      <c r="V16" s="1"/>
      <c r="W16" s="1"/>
      <c r="X16" s="1"/>
    </row>
    <row r="17" spans="1:25" ht="19.5" customHeight="1">
      <c r="A17" s="138"/>
      <c r="B17" s="400" t="s">
        <v>11</v>
      </c>
      <c r="C17" s="400"/>
      <c r="D17" s="433">
        <f>'一般教室用1'!H4</f>
        <v>0</v>
      </c>
      <c r="E17" s="412"/>
      <c r="F17" s="143" t="s">
        <v>12</v>
      </c>
      <c r="G17" s="412">
        <f>'一般教室用1'!O4</f>
        <v>0</v>
      </c>
      <c r="H17" s="412"/>
      <c r="I17" s="144" t="s">
        <v>13</v>
      </c>
      <c r="J17" s="142">
        <f>'一般教室用2'!H4</f>
        <v>0</v>
      </c>
      <c r="K17" s="143" t="s">
        <v>12</v>
      </c>
      <c r="L17" s="412">
        <f>'一般教室用2'!O4</f>
        <v>0</v>
      </c>
      <c r="M17" s="412"/>
      <c r="N17" s="144" t="s">
        <v>13</v>
      </c>
      <c r="O17" s="143"/>
      <c r="P17" s="406" t="s">
        <v>14</v>
      </c>
      <c r="Q17" s="411"/>
      <c r="R17" s="411"/>
      <c r="S17" s="411"/>
      <c r="T17" s="407"/>
      <c r="U17" s="145"/>
      <c r="V17" s="3"/>
      <c r="W17" s="3"/>
      <c r="X17" s="3"/>
      <c r="Y17" s="5"/>
    </row>
    <row r="18" spans="1:25" ht="19.5" customHeight="1">
      <c r="A18" s="138"/>
      <c r="B18" s="400"/>
      <c r="C18" s="400"/>
      <c r="D18" s="413">
        <f>'一般教室用1'!X4</f>
        <v>0</v>
      </c>
      <c r="E18" s="414"/>
      <c r="F18" s="414"/>
      <c r="G18" s="414"/>
      <c r="H18" s="376" t="s">
        <v>31</v>
      </c>
      <c r="I18" s="377"/>
      <c r="J18" s="413">
        <f>'一般教室用2'!X4</f>
        <v>0</v>
      </c>
      <c r="K18" s="414"/>
      <c r="L18" s="414"/>
      <c r="M18" s="376" t="s">
        <v>31</v>
      </c>
      <c r="N18" s="377"/>
      <c r="O18" s="146"/>
      <c r="P18" s="384"/>
      <c r="Q18" s="376"/>
      <c r="R18" s="376"/>
      <c r="S18" s="376"/>
      <c r="T18" s="377"/>
      <c r="U18" s="145"/>
      <c r="V18" s="3"/>
      <c r="W18" s="3"/>
      <c r="X18" s="3"/>
      <c r="Y18" s="5"/>
    </row>
    <row r="19" spans="1:25" ht="19.5" customHeight="1">
      <c r="A19" s="138"/>
      <c r="B19" s="400" t="s">
        <v>32</v>
      </c>
      <c r="C19" s="400"/>
      <c r="D19" s="406" t="s">
        <v>33</v>
      </c>
      <c r="E19" s="411"/>
      <c r="F19" s="407"/>
      <c r="G19" s="406" t="s">
        <v>34</v>
      </c>
      <c r="H19" s="411"/>
      <c r="I19" s="407"/>
      <c r="J19" s="406" t="s">
        <v>33</v>
      </c>
      <c r="K19" s="407"/>
      <c r="L19" s="406" t="s">
        <v>34</v>
      </c>
      <c r="M19" s="411"/>
      <c r="N19" s="407"/>
      <c r="O19" s="146"/>
      <c r="P19" s="406" t="s">
        <v>35</v>
      </c>
      <c r="Q19" s="411"/>
      <c r="R19" s="411"/>
      <c r="S19" s="411"/>
      <c r="T19" s="407"/>
      <c r="U19" s="145"/>
      <c r="V19" s="3"/>
      <c r="W19" s="3"/>
      <c r="X19" s="3"/>
      <c r="Y19" s="5"/>
    </row>
    <row r="20" spans="1:25" ht="21" customHeight="1">
      <c r="A20" s="138"/>
      <c r="B20" s="400" t="s">
        <v>36</v>
      </c>
      <c r="C20" s="400"/>
      <c r="D20" s="404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0" s="405"/>
      <c r="F20" s="148" t="s">
        <v>168</v>
      </c>
      <c r="G20" s="404">
        <f>MAX('一般教室用1'!H21,'一般教室用1'!H24,'一般教室用1'!H27,'一般教室用1'!O21,'一般教室用1'!O24,'一般教室用1'!O27,'一般教室用1'!U21,'一般教室用1'!U24,'一般教室用1'!U27)</f>
        <v>0</v>
      </c>
      <c r="H20" s="405"/>
      <c r="I20" s="149" t="s">
        <v>168</v>
      </c>
      <c r="J20" s="147">
        <f>MAX('一般教室用2'!H10,'一般教室用2'!H13,'一般教室用2'!H16,'一般教室用2'!O10,'一般教室用2'!O13,'一般教室用2'!O16,'一般教室用2'!U10,'一般教室用2'!U13,'一般教室用2'!U16,'検査報告書ＰＣ用'!V16:X17)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0" s="148" t="s">
        <v>168</v>
      </c>
      <c r="L20" s="404">
        <f>MAX('一般教室用2'!H21,'一般教室用2'!H24,'一般教室用2'!H27,'一般教室用2'!O21,'一般教室用2'!O24,'一般教室用2'!O27,'一般教室用2'!U21,'一般教室用2'!U24,'一般教室用2'!U27)</f>
        <v>0</v>
      </c>
      <c r="M20" s="405"/>
      <c r="N20" s="148" t="s">
        <v>168</v>
      </c>
      <c r="O20" s="150"/>
      <c r="P20" s="404">
        <f>MAX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0" s="405"/>
      <c r="R20" s="405"/>
      <c r="S20" s="431" t="s">
        <v>168</v>
      </c>
      <c r="T20" s="432"/>
      <c r="U20" s="145"/>
      <c r="V20" s="3"/>
      <c r="W20" s="3"/>
      <c r="X20" s="3"/>
      <c r="Y20" s="5"/>
    </row>
    <row r="21" spans="1:25" ht="21" customHeight="1">
      <c r="A21" s="138"/>
      <c r="B21" s="400" t="s">
        <v>37</v>
      </c>
      <c r="C21" s="400"/>
      <c r="D21" s="404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1" s="405"/>
      <c r="F21" s="148" t="s">
        <v>168</v>
      </c>
      <c r="G21" s="404">
        <f>MIN('一般教室用1'!H21,'一般教室用1'!H24,'一般教室用1'!H27,'一般教室用1'!O21,'一般教室用1'!O24,'一般教室用1'!O27,'一般教室用1'!U21,'一般教室用1'!U24,'一般教室用1'!U27)</f>
        <v>0</v>
      </c>
      <c r="H21" s="405"/>
      <c r="I21" s="149" t="s">
        <v>168</v>
      </c>
      <c r="J21" s="147">
        <f>MIN('一般教室用2'!H10,'一般教室用2'!H13,'一般教室用2'!H16,'一般教室用2'!O10,'一般教室用2'!O13,'一般教室用2'!O16,'一般教室用2'!U10,'一般教室用2'!U13,'一般教室用2'!U16,'検査報告書ＰＣ用'!V16:X17)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1" s="148" t="s">
        <v>168</v>
      </c>
      <c r="L21" s="404">
        <f>MIN('一般教室用2'!H21,'一般教室用2'!H24,'一般教室用2'!H27,'一般教室用2'!O21,'一般教室用2'!O24,'一般教室用2'!O27,'一般教室用2'!U21,'一般教室用2'!U24,'一般教室用2'!U27)</f>
        <v>0</v>
      </c>
      <c r="M21" s="405"/>
      <c r="N21" s="148" t="s">
        <v>168</v>
      </c>
      <c r="O21" s="150"/>
      <c r="P21" s="404">
        <f>MIN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1" s="405"/>
      <c r="R21" s="405"/>
      <c r="S21" s="431" t="s">
        <v>168</v>
      </c>
      <c r="T21" s="432"/>
      <c r="U21" s="145"/>
      <c r="V21" s="3"/>
      <c r="W21" s="3"/>
      <c r="X21" s="3"/>
      <c r="Y21" s="5"/>
    </row>
    <row r="22" spans="1:25" ht="21" customHeight="1">
      <c r="A22" s="138"/>
      <c r="B22" s="400" t="s">
        <v>38</v>
      </c>
      <c r="C22" s="400"/>
      <c r="D22" s="404">
        <f>IF(D21&gt;0,(IF((D20/D21)&lt;=INT(D20/D21),INT(D20/D21),INT(D20/D21)+1)),"")</f>
      </c>
      <c r="E22" s="405"/>
      <c r="F22" s="112" t="s">
        <v>169</v>
      </c>
      <c r="G22" s="404">
        <f>IF(G21&gt;0,(IF((G20/G21)&lt;=INT(G20/G21),INT(G20/G21),INT(G20/G21)+1)),"")</f>
      </c>
      <c r="H22" s="405"/>
      <c r="I22" s="112" t="s">
        <v>169</v>
      </c>
      <c r="J22" s="147">
        <f>IF(J21&gt;0,(IF((J20/J21)&lt;=INT(J20/J21),INT(J20/J21),INT(J20/J21)+1)),"")</f>
      </c>
      <c r="K22" s="92" t="s">
        <v>169</v>
      </c>
      <c r="L22" s="404">
        <f>IF(L21&gt;0,(IF((L20/L21)&lt;=INT(L20/L21),INT(L20/L21),INT(L20/L21)+1)),"")</f>
      </c>
      <c r="M22" s="405"/>
      <c r="N22" s="112" t="s">
        <v>169</v>
      </c>
      <c r="O22" s="151"/>
      <c r="P22" s="404">
        <f>IF(P21&gt;0,(IF((P20/P21)&lt;=INT(P20/P21),INT(P20/P21),INT(P20/P21)+1)),"")</f>
      </c>
      <c r="Q22" s="405"/>
      <c r="R22" s="405"/>
      <c r="S22" s="287" t="s">
        <v>169</v>
      </c>
      <c r="T22" s="370"/>
      <c r="U22" s="145"/>
      <c r="V22" s="3"/>
      <c r="W22" s="3"/>
      <c r="X22" s="3"/>
      <c r="Y22" s="5"/>
    </row>
    <row r="23" spans="1:25" ht="24.75" customHeight="1">
      <c r="A23" s="138"/>
      <c r="B23" s="400" t="s">
        <v>39</v>
      </c>
      <c r="C23" s="400"/>
      <c r="D23" s="420" t="s">
        <v>22</v>
      </c>
      <c r="E23" s="421"/>
      <c r="F23" s="421" t="str">
        <f>IF('データ入力'!D25="","有り・無し",(IF('データ入力'!D25+'データ入力'!D32=0,"無し","有り")))</f>
        <v>有り・無し</v>
      </c>
      <c r="G23" s="421"/>
      <c r="H23" s="421"/>
      <c r="I23" s="422"/>
      <c r="J23" s="152" t="s">
        <v>170</v>
      </c>
      <c r="K23" s="421" t="str">
        <f>IF('データ入力'!D52="","有り・無し",(IF('データ入力'!D52+'データ入力'!D59=0,"無し","有り")))</f>
        <v>有り・無し</v>
      </c>
      <c r="L23" s="421"/>
      <c r="M23" s="421"/>
      <c r="N23" s="422"/>
      <c r="O23" s="153"/>
      <c r="P23" s="420" t="s">
        <v>170</v>
      </c>
      <c r="Q23" s="421"/>
      <c r="R23" s="421" t="str">
        <f>IF('データ入力'!D80="","有り・無し",(IF('データ入力'!D80=0,"無し","有り")))</f>
        <v>有り・無し</v>
      </c>
      <c r="S23" s="421"/>
      <c r="T23" s="422"/>
      <c r="U23" s="145"/>
      <c r="V23" s="3"/>
      <c r="W23" s="3"/>
      <c r="X23" s="3"/>
      <c r="Y23" s="5"/>
    </row>
    <row r="24" spans="1:25" ht="15.75" customHeight="1">
      <c r="A24" s="138"/>
      <c r="B24" s="400" t="s">
        <v>171</v>
      </c>
      <c r="C24" s="400"/>
      <c r="D24" s="401" t="str">
        <f>IF('データ入力'!C22="未設定","有り（",(IF('データ入力'!B21+'データ入力'!B22=0,"","有り(")))</f>
        <v>有り（</v>
      </c>
      <c r="E24" s="402"/>
      <c r="F24" s="402"/>
      <c r="G24" s="402" t="str">
        <f>IF('データ入力'!C22="未設定","黒板",(IF('データ入力'!B22=0,"","黒板")))</f>
        <v>黒板</v>
      </c>
      <c r="H24" s="402" t="str">
        <f>IF('データ入力'!C22="未設定",")・無し",(IF('データ入力'!B21+'データ入力'!B22=0,"無し",")")))</f>
        <v>)・無し</v>
      </c>
      <c r="I24" s="403"/>
      <c r="J24" s="401" t="str">
        <f>IF('データ入力'!C49="未設定","有り（",(IF('データ入力'!B48+'データ入力'!B49=0,"","有り(")))</f>
        <v>有り（</v>
      </c>
      <c r="K24" s="402"/>
      <c r="L24" s="402" t="str">
        <f>IF('データ入力'!C49="未設定","黒板",(IF('データ入力'!B49=0,"","黒板")))</f>
        <v>黒板</v>
      </c>
      <c r="M24" s="402" t="str">
        <f>IF('データ入力'!C49="未設定",")・無し",(IF('データ入力'!B48+'データ入力'!B49=0,"無し",")")))</f>
        <v>)・無し</v>
      </c>
      <c r="N24" s="403"/>
      <c r="O24" s="153"/>
      <c r="P24" s="401" t="s">
        <v>172</v>
      </c>
      <c r="Q24" s="402"/>
      <c r="R24" s="402"/>
      <c r="S24" s="402"/>
      <c r="T24" s="403"/>
      <c r="U24" s="145"/>
      <c r="V24" s="3"/>
      <c r="W24" s="3"/>
      <c r="X24" s="3"/>
      <c r="Y24" s="5"/>
    </row>
    <row r="25" spans="1:25" ht="7.5" customHeight="1">
      <c r="A25" s="138"/>
      <c r="B25" s="400"/>
      <c r="C25" s="400"/>
      <c r="D25" s="426"/>
      <c r="E25" s="419"/>
      <c r="F25" s="419"/>
      <c r="G25" s="419"/>
      <c r="H25" s="419"/>
      <c r="I25" s="427"/>
      <c r="J25" s="426"/>
      <c r="K25" s="419"/>
      <c r="L25" s="419"/>
      <c r="M25" s="419"/>
      <c r="N25" s="427"/>
      <c r="O25" s="153"/>
      <c r="P25" s="428" t="s">
        <v>40</v>
      </c>
      <c r="Q25" s="429"/>
      <c r="R25" s="429"/>
      <c r="S25" s="429"/>
      <c r="T25" s="430"/>
      <c r="U25" s="145"/>
      <c r="V25" s="3"/>
      <c r="W25" s="3"/>
      <c r="X25" s="3"/>
      <c r="Y25" s="5"/>
    </row>
    <row r="26" spans="1:25" ht="7.5" customHeight="1">
      <c r="A26" s="138"/>
      <c r="B26" s="400" t="s">
        <v>173</v>
      </c>
      <c r="C26" s="400"/>
      <c r="D26" s="401" t="str">
        <f>IF('データ入力'!F25="","有り(　　   　　 　)・無し",(IF('データ入力'!F25+'データ入力'!F32=0,"汚れ無し",(IF('データ入力'!F25+'データ入力'!F32=2,"黒板と机上で有り",(IF('データ入力'!F25=1,"黒板照明で有り","机上照明で有り")))))))</f>
        <v>有り(　　   　　 　)・無し</v>
      </c>
      <c r="E26" s="402"/>
      <c r="F26" s="402"/>
      <c r="G26" s="402"/>
      <c r="H26" s="402"/>
      <c r="I26" s="403"/>
      <c r="J26" s="401" t="str">
        <f>IF('データ入力'!F52="","有り(　　  　　  　)・無し",(IF('データ入力'!F52+'データ入力'!F59=0,"汚れ無し",(IF('データ入力'!F52+'データ入力'!F59=2,"黒板と机上で有り",(IF('データ入力'!F52=1,"黒板照明で有り","机上照明で有り")))))))</f>
        <v>有り(　　  　　  　)・無し</v>
      </c>
      <c r="K26" s="402"/>
      <c r="L26" s="402"/>
      <c r="M26" s="402"/>
      <c r="N26" s="403"/>
      <c r="O26" s="153"/>
      <c r="P26" s="428"/>
      <c r="Q26" s="429"/>
      <c r="R26" s="429"/>
      <c r="S26" s="429"/>
      <c r="T26" s="430"/>
      <c r="U26" s="145"/>
      <c r="V26" s="3"/>
      <c r="W26" s="3"/>
      <c r="X26" s="3"/>
      <c r="Y26" s="5"/>
    </row>
    <row r="27" spans="1:25" ht="17.25" customHeight="1">
      <c r="A27" s="138"/>
      <c r="B27" s="400"/>
      <c r="C27" s="400"/>
      <c r="D27" s="426"/>
      <c r="E27" s="419"/>
      <c r="F27" s="419"/>
      <c r="G27" s="419"/>
      <c r="H27" s="419"/>
      <c r="I27" s="427"/>
      <c r="J27" s="426"/>
      <c r="K27" s="419"/>
      <c r="L27" s="419"/>
      <c r="M27" s="419"/>
      <c r="N27" s="427"/>
      <c r="O27" s="154"/>
      <c r="P27" s="426" t="str">
        <f>IF('データ入力'!B73="","有り・無し",(IF('データ入力'!B73=1,"有り","無し")))</f>
        <v>有り・無し</v>
      </c>
      <c r="Q27" s="419"/>
      <c r="R27" s="419"/>
      <c r="S27" s="419"/>
      <c r="T27" s="427"/>
      <c r="U27" s="145"/>
      <c r="V27" s="3"/>
      <c r="W27" s="3"/>
      <c r="X27" s="3"/>
      <c r="Y27" s="5"/>
    </row>
    <row r="28" spans="1:25" ht="12.75" customHeight="1">
      <c r="A28" s="138"/>
      <c r="B28" s="139"/>
      <c r="C28" s="155" t="s">
        <v>41</v>
      </c>
      <c r="D28" s="409" t="s">
        <v>120</v>
      </c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145"/>
      <c r="V28" s="3"/>
      <c r="W28" s="3"/>
      <c r="X28" s="3"/>
      <c r="Y28" s="5"/>
    </row>
    <row r="29" spans="1:25" ht="12.75" customHeight="1">
      <c r="A29" s="138"/>
      <c r="B29" s="139"/>
      <c r="C29" s="155" t="s">
        <v>121</v>
      </c>
      <c r="D29" s="409" t="s">
        <v>174</v>
      </c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145"/>
      <c r="V29" s="3"/>
      <c r="W29" s="3"/>
      <c r="X29" s="3"/>
      <c r="Y29" s="5"/>
    </row>
    <row r="30" spans="1:25" ht="12.75" customHeight="1">
      <c r="A30" s="138"/>
      <c r="B30" s="139"/>
      <c r="C30" s="155" t="s">
        <v>119</v>
      </c>
      <c r="D30" s="409" t="s">
        <v>42</v>
      </c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145"/>
      <c r="V30" s="3"/>
      <c r="W30" s="3"/>
      <c r="X30" s="3"/>
      <c r="Y30" s="5"/>
    </row>
    <row r="31" spans="1:25" ht="12.75" customHeight="1">
      <c r="A31" s="138"/>
      <c r="B31" s="139"/>
      <c r="C31" s="155" t="s">
        <v>122</v>
      </c>
      <c r="D31" s="409" t="s">
        <v>43</v>
      </c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145"/>
      <c r="V31" s="3"/>
      <c r="W31" s="3"/>
      <c r="X31" s="3"/>
      <c r="Y31" s="5"/>
    </row>
    <row r="32" spans="1:25" ht="12.75" customHeight="1">
      <c r="A32" s="138"/>
      <c r="B32" s="139"/>
      <c r="C32" s="155" t="s">
        <v>175</v>
      </c>
      <c r="D32" s="409" t="s">
        <v>44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145"/>
      <c r="V32" s="3"/>
      <c r="W32" s="3"/>
      <c r="X32" s="3"/>
      <c r="Y32" s="5"/>
    </row>
    <row r="33" spans="1:25" ht="12.75" customHeight="1">
      <c r="A33" s="138"/>
      <c r="B33" s="139"/>
      <c r="C33" s="155"/>
      <c r="D33" s="409" t="s">
        <v>176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145"/>
      <c r="V33" s="3"/>
      <c r="W33" s="3"/>
      <c r="X33" s="3"/>
      <c r="Y33" s="5"/>
    </row>
    <row r="34" spans="1:25" ht="12.75" customHeight="1">
      <c r="A34" s="138"/>
      <c r="B34" s="139"/>
      <c r="C34" s="155" t="s">
        <v>177</v>
      </c>
      <c r="D34" s="409" t="s">
        <v>118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145"/>
      <c r="V34" s="3"/>
      <c r="W34" s="3"/>
      <c r="X34" s="3"/>
      <c r="Y34" s="5"/>
    </row>
    <row r="35" spans="1:25" ht="12.75" customHeight="1">
      <c r="A35" s="156"/>
      <c r="B35" s="157"/>
      <c r="C35" s="158" t="s">
        <v>178</v>
      </c>
      <c r="D35" s="410" t="s">
        <v>126</v>
      </c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159"/>
      <c r="V35" s="3"/>
      <c r="W35" s="3"/>
      <c r="X35" s="3"/>
      <c r="Y35" s="5"/>
    </row>
    <row r="36" spans="1:25" ht="13.5">
      <c r="A36" s="109"/>
      <c r="B36" s="109"/>
      <c r="C36" s="160">
        <f>'データ入力'!B3</f>
        <v>2020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408" t="str">
        <f>'データ入力'!D3</f>
        <v>藤沢市学校薬剤師会</v>
      </c>
      <c r="O36" s="408"/>
      <c r="P36" s="408"/>
      <c r="Q36" s="408"/>
      <c r="R36" s="408"/>
      <c r="S36" s="408"/>
      <c r="T36" s="408"/>
      <c r="U36" s="132"/>
      <c r="V36" s="3"/>
      <c r="W36" s="3"/>
      <c r="X36" s="3"/>
      <c r="Y36" s="5"/>
    </row>
    <row r="37" spans="3:24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</sheetData>
  <mergeCells count="77">
    <mergeCell ref="D22:E22"/>
    <mergeCell ref="H4:L4"/>
    <mergeCell ref="M24:N25"/>
    <mergeCell ref="D24:E25"/>
    <mergeCell ref="F24:F25"/>
    <mergeCell ref="G24:G25"/>
    <mergeCell ref="H24:I25"/>
    <mergeCell ref="D20:E20"/>
    <mergeCell ref="G20:H20"/>
    <mergeCell ref="D23:E23"/>
    <mergeCell ref="G19:I19"/>
    <mergeCell ref="D21:E21"/>
    <mergeCell ref="D19:F19"/>
    <mergeCell ref="G21:H21"/>
    <mergeCell ref="D17:E17"/>
    <mergeCell ref="D18:G18"/>
    <mergeCell ref="H18:I18"/>
    <mergeCell ref="G17:H17"/>
    <mergeCell ref="P21:R21"/>
    <mergeCell ref="P17:T18"/>
    <mergeCell ref="P19:T19"/>
    <mergeCell ref="S20:T20"/>
    <mergeCell ref="P20:R20"/>
    <mergeCell ref="S21:T21"/>
    <mergeCell ref="D30:T30"/>
    <mergeCell ref="D31:T31"/>
    <mergeCell ref="J26:N27"/>
    <mergeCell ref="P27:T27"/>
    <mergeCell ref="D26:I27"/>
    <mergeCell ref="D29:T29"/>
    <mergeCell ref="D28:T28"/>
    <mergeCell ref="P25:T26"/>
    <mergeCell ref="J24:J25"/>
    <mergeCell ref="K24:K25"/>
    <mergeCell ref="H1:L1"/>
    <mergeCell ref="E2:I2"/>
    <mergeCell ref="J2:K2"/>
    <mergeCell ref="L2:M2"/>
    <mergeCell ref="C9:T11"/>
    <mergeCell ref="L24:L25"/>
    <mergeCell ref="G22:H22"/>
    <mergeCell ref="L22:M22"/>
    <mergeCell ref="P22:R22"/>
    <mergeCell ref="P23:Q23"/>
    <mergeCell ref="R23:T23"/>
    <mergeCell ref="S22:T22"/>
    <mergeCell ref="K23:N23"/>
    <mergeCell ref="F23:I23"/>
    <mergeCell ref="L3:N3"/>
    <mergeCell ref="P3:S3"/>
    <mergeCell ref="C5:T5"/>
    <mergeCell ref="C6:T8"/>
    <mergeCell ref="L19:N19"/>
    <mergeCell ref="L21:M21"/>
    <mergeCell ref="L17:M17"/>
    <mergeCell ref="M18:N18"/>
    <mergeCell ref="J18:L18"/>
    <mergeCell ref="N36:T36"/>
    <mergeCell ref="D32:T32"/>
    <mergeCell ref="D33:T33"/>
    <mergeCell ref="D35:T35"/>
    <mergeCell ref="D34:T34"/>
    <mergeCell ref="B26:C27"/>
    <mergeCell ref="B19:C19"/>
    <mergeCell ref="B20:C20"/>
    <mergeCell ref="B21:C21"/>
    <mergeCell ref="B22:C22"/>
    <mergeCell ref="C12:T12"/>
    <mergeCell ref="B23:C23"/>
    <mergeCell ref="B24:C25"/>
    <mergeCell ref="P24:T24"/>
    <mergeCell ref="C14:T14"/>
    <mergeCell ref="C15:T15"/>
    <mergeCell ref="C13:T13"/>
    <mergeCell ref="L20:M20"/>
    <mergeCell ref="B17:C18"/>
    <mergeCell ref="J19:K19"/>
  </mergeCells>
  <printOptions/>
  <pageMargins left="0.4" right="0.37" top="0.33" bottom="0.27" header="0.32" footer="0.33"/>
  <pageSetup orientation="portrait" paperSize="9" scale="11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8"/>
  <sheetViews>
    <sheetView workbookViewId="0" topLeftCell="A1">
      <selection activeCell="L3" sqref="L3:N3"/>
    </sheetView>
  </sheetViews>
  <sheetFormatPr defaultColWidth="9.00390625" defaultRowHeight="13.5"/>
  <cols>
    <col min="1" max="1" width="1.12109375" style="0" customWidth="1"/>
    <col min="2" max="2" width="0.12890625" style="0" customWidth="1"/>
    <col min="4" max="4" width="2.75390625" style="0" customWidth="1"/>
    <col min="5" max="5" width="4.375" style="0" customWidth="1"/>
    <col min="6" max="6" width="4.625" style="0" customWidth="1"/>
    <col min="7" max="7" width="3.50390625" style="0" customWidth="1"/>
    <col min="8" max="8" width="5.50390625" style="0" customWidth="1"/>
    <col min="9" max="9" width="4.125" style="0" customWidth="1"/>
    <col min="10" max="10" width="7.50390625" style="0" customWidth="1"/>
    <col min="11" max="11" width="4.3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1:24" ht="30.75" customHeight="1">
      <c r="A1" s="109"/>
      <c r="B1" s="109"/>
      <c r="C1" s="108"/>
      <c r="D1" s="108"/>
      <c r="E1" s="108"/>
      <c r="F1" s="108"/>
      <c r="G1" s="108"/>
      <c r="H1" s="423" t="s">
        <v>45</v>
      </c>
      <c r="I1" s="423"/>
      <c r="J1" s="423"/>
      <c r="K1" s="423"/>
      <c r="L1" s="423"/>
      <c r="M1" s="108"/>
      <c r="N1" s="108"/>
      <c r="O1" s="108"/>
      <c r="P1" s="108"/>
      <c r="Q1" s="108"/>
      <c r="R1" s="108"/>
      <c r="S1" s="108"/>
      <c r="T1" s="108"/>
      <c r="U1" s="1"/>
      <c r="V1" s="1"/>
      <c r="W1" s="1"/>
      <c r="X1" s="1"/>
    </row>
    <row r="2" spans="1:24" ht="27.75" customHeight="1">
      <c r="A2" s="127"/>
      <c r="B2" s="127"/>
      <c r="C2" s="128" t="str">
        <f>'一般教室用1'!H2</f>
        <v>藤沢市</v>
      </c>
      <c r="D2" s="127" t="s">
        <v>1</v>
      </c>
      <c r="E2" s="424">
        <f>'一般教室用1'!L2</f>
        <v>0</v>
      </c>
      <c r="F2" s="424"/>
      <c r="G2" s="424"/>
      <c r="H2" s="424"/>
      <c r="I2" s="424"/>
      <c r="J2" s="425" t="s">
        <v>46</v>
      </c>
      <c r="K2" s="425"/>
      <c r="L2" s="425" t="str">
        <f>'データ入力'!C7</f>
        <v>令和</v>
      </c>
      <c r="M2" s="425"/>
      <c r="N2" s="127">
        <f>'データ入力'!B7</f>
        <v>2</v>
      </c>
      <c r="O2" s="127"/>
      <c r="P2" s="127" t="s">
        <v>5</v>
      </c>
      <c r="Q2" s="127"/>
      <c r="R2" s="127" t="s">
        <v>6</v>
      </c>
      <c r="S2" s="127"/>
      <c r="T2" s="127" t="s">
        <v>7</v>
      </c>
      <c r="U2" s="10"/>
      <c r="V2" s="1"/>
      <c r="W2" s="1"/>
      <c r="X2" s="1"/>
    </row>
    <row r="3" spans="1:24" ht="25.5" customHeight="1">
      <c r="A3" s="109"/>
      <c r="B3" s="109"/>
      <c r="C3" s="130"/>
      <c r="D3" s="130"/>
      <c r="E3" s="130"/>
      <c r="F3" s="130"/>
      <c r="G3" s="130"/>
      <c r="H3" s="131"/>
      <c r="I3" s="131"/>
      <c r="J3" s="131"/>
      <c r="K3" s="131"/>
      <c r="L3" s="415" t="s">
        <v>47</v>
      </c>
      <c r="M3" s="415"/>
      <c r="N3" s="415"/>
      <c r="O3" s="130"/>
      <c r="P3" s="416">
        <f>'一般教室用1'!X2</f>
        <v>0</v>
      </c>
      <c r="Q3" s="416"/>
      <c r="R3" s="416"/>
      <c r="S3" s="416"/>
      <c r="T3" s="130" t="s">
        <v>48</v>
      </c>
      <c r="U3" s="3"/>
      <c r="V3" s="1"/>
      <c r="W3" s="1"/>
      <c r="X3" s="1"/>
    </row>
    <row r="4" spans="1:24" ht="30.75" customHeight="1">
      <c r="A4" s="133"/>
      <c r="B4" s="134"/>
      <c r="C4" s="135" t="s">
        <v>49</v>
      </c>
      <c r="D4" s="136"/>
      <c r="E4" s="136"/>
      <c r="F4" s="136"/>
      <c r="G4" s="136"/>
      <c r="H4" s="434" t="str">
        <f>'検査報告書ＰＣ用'!H4</f>
        <v>照 度 検 査</v>
      </c>
      <c r="I4" s="434"/>
      <c r="J4" s="434"/>
      <c r="K4" s="434"/>
      <c r="L4" s="434"/>
      <c r="M4" s="136"/>
      <c r="N4" s="136"/>
      <c r="O4" s="136"/>
      <c r="P4" s="136"/>
      <c r="Q4" s="136"/>
      <c r="R4" s="136"/>
      <c r="S4" s="136"/>
      <c r="T4" s="136"/>
      <c r="U4" s="2"/>
      <c r="V4" s="1"/>
      <c r="W4" s="1"/>
      <c r="X4" s="1"/>
    </row>
    <row r="5" spans="1:24" ht="19.5" customHeight="1">
      <c r="A5" s="138"/>
      <c r="B5" s="139"/>
      <c r="C5" s="436" t="s">
        <v>179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"/>
      <c r="V5" s="1"/>
      <c r="W5" s="1"/>
      <c r="X5" s="1"/>
    </row>
    <row r="6" spans="1:24" ht="19.5" customHeight="1">
      <c r="A6" s="138"/>
      <c r="B6" s="139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"/>
      <c r="V6" s="1"/>
      <c r="W6" s="1"/>
      <c r="X6" s="1"/>
    </row>
    <row r="7" spans="1:24" ht="19.5" customHeight="1">
      <c r="A7" s="138"/>
      <c r="B7" s="139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"/>
      <c r="V7" s="1"/>
      <c r="W7" s="1"/>
      <c r="X7" s="1"/>
    </row>
    <row r="8" spans="1:24" ht="19.5" customHeight="1">
      <c r="A8" s="138"/>
      <c r="B8" s="139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"/>
      <c r="V8" s="1"/>
      <c r="W8" s="1"/>
      <c r="X8" s="1"/>
    </row>
    <row r="9" spans="1:24" ht="19.5" customHeight="1">
      <c r="A9" s="138"/>
      <c r="B9" s="139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"/>
      <c r="V9" s="1"/>
      <c r="W9" s="1"/>
      <c r="X9" s="1"/>
    </row>
    <row r="10" spans="1:24" ht="19.5" customHeight="1">
      <c r="A10" s="138"/>
      <c r="B10" s="139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"/>
      <c r="V10" s="1"/>
      <c r="W10" s="1"/>
      <c r="X10" s="1"/>
    </row>
    <row r="11" spans="1:24" ht="19.5" customHeight="1">
      <c r="A11" s="138"/>
      <c r="B11" s="139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"/>
      <c r="V11" s="1"/>
      <c r="W11" s="1"/>
      <c r="X11" s="1"/>
    </row>
    <row r="12" spans="1:24" ht="19.5" customHeight="1">
      <c r="A12" s="138"/>
      <c r="B12" s="139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"/>
      <c r="V12" s="1"/>
      <c r="W12" s="1"/>
      <c r="X12" s="1"/>
    </row>
    <row r="13" spans="1:24" ht="19.5" customHeight="1">
      <c r="A13" s="138"/>
      <c r="B13" s="139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"/>
      <c r="V13" s="1"/>
      <c r="W13" s="1"/>
      <c r="X13" s="1"/>
    </row>
    <row r="14" spans="1:24" ht="19.5" customHeight="1">
      <c r="A14" s="138"/>
      <c r="B14" s="139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"/>
      <c r="V14" s="1"/>
      <c r="W14" s="1"/>
      <c r="X14" s="1"/>
    </row>
    <row r="15" spans="1:24" ht="19.5" customHeight="1">
      <c r="A15" s="138"/>
      <c r="B15" s="139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"/>
      <c r="V15" s="1"/>
      <c r="W15" s="1"/>
      <c r="X15" s="1"/>
    </row>
    <row r="16" spans="1:24" ht="19.5" customHeight="1">
      <c r="A16" s="138"/>
      <c r="B16" s="139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"/>
      <c r="V16" s="1"/>
      <c r="W16" s="1"/>
      <c r="X16" s="1"/>
    </row>
    <row r="17" spans="1:24" ht="19.5" customHeight="1">
      <c r="A17" s="138"/>
      <c r="B17" s="139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"/>
      <c r="V17" s="1"/>
      <c r="W17" s="1">
        <f>'一般教室用2'!H10</f>
      </c>
      <c r="X17" s="1"/>
    </row>
    <row r="18" spans="1:24" ht="19.5" customHeight="1">
      <c r="A18" s="138"/>
      <c r="B18" s="139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"/>
      <c r="V18" s="1"/>
      <c r="W18" s="1"/>
      <c r="X18" s="1"/>
    </row>
    <row r="19" spans="1:24" ht="19.5" customHeight="1">
      <c r="A19" s="138"/>
      <c r="B19" s="139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"/>
      <c r="V19" s="1"/>
      <c r="W19" s="1"/>
      <c r="X19" s="1"/>
    </row>
    <row r="20" spans="1:24" ht="3.75" customHeight="1">
      <c r="A20" s="138"/>
      <c r="B20" s="139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4"/>
      <c r="V20" s="1"/>
      <c r="W20" s="1"/>
      <c r="X20" s="1"/>
    </row>
    <row r="21" spans="1:25" ht="19.5" customHeight="1">
      <c r="A21" s="138"/>
      <c r="B21" s="400" t="s">
        <v>11</v>
      </c>
      <c r="C21" s="400"/>
      <c r="D21" s="433">
        <f>'一般教室用1'!H4</f>
        <v>0</v>
      </c>
      <c r="E21" s="412"/>
      <c r="F21" s="143" t="s">
        <v>12</v>
      </c>
      <c r="G21" s="412">
        <f>'一般教室用1'!O4</f>
        <v>0</v>
      </c>
      <c r="H21" s="412"/>
      <c r="I21" s="144" t="s">
        <v>13</v>
      </c>
      <c r="J21" s="142">
        <f>'一般教室用2'!H4</f>
        <v>0</v>
      </c>
      <c r="K21" s="143" t="s">
        <v>12</v>
      </c>
      <c r="L21" s="412">
        <f>'一般教室用2'!O4</f>
        <v>0</v>
      </c>
      <c r="M21" s="412"/>
      <c r="N21" s="144" t="s">
        <v>13</v>
      </c>
      <c r="O21" s="143"/>
      <c r="P21" s="406" t="s">
        <v>14</v>
      </c>
      <c r="Q21" s="411"/>
      <c r="R21" s="411"/>
      <c r="S21" s="411"/>
      <c r="T21" s="407"/>
      <c r="U21" s="9"/>
      <c r="V21" s="3"/>
      <c r="W21" s="3"/>
      <c r="X21" s="3"/>
      <c r="Y21" s="5"/>
    </row>
    <row r="22" spans="1:25" ht="19.5" customHeight="1">
      <c r="A22" s="138"/>
      <c r="B22" s="400"/>
      <c r="C22" s="400"/>
      <c r="D22" s="413">
        <f>'一般教室用1'!X4</f>
        <v>0</v>
      </c>
      <c r="E22" s="414"/>
      <c r="F22" s="414"/>
      <c r="G22" s="414"/>
      <c r="H22" s="376" t="s">
        <v>31</v>
      </c>
      <c r="I22" s="377"/>
      <c r="J22" s="413">
        <f>'一般教室用2'!X4</f>
        <v>0</v>
      </c>
      <c r="K22" s="414"/>
      <c r="L22" s="414"/>
      <c r="M22" s="376" t="s">
        <v>31</v>
      </c>
      <c r="N22" s="377"/>
      <c r="O22" s="146"/>
      <c r="P22" s="384"/>
      <c r="Q22" s="376"/>
      <c r="R22" s="376"/>
      <c r="S22" s="376"/>
      <c r="T22" s="377"/>
      <c r="U22" s="9"/>
      <c r="V22" s="3"/>
      <c r="W22" s="3"/>
      <c r="X22" s="3"/>
      <c r="Y22" s="5"/>
    </row>
    <row r="23" spans="1:25" ht="19.5" customHeight="1">
      <c r="A23" s="138"/>
      <c r="B23" s="400" t="s">
        <v>32</v>
      </c>
      <c r="C23" s="400"/>
      <c r="D23" s="406" t="s">
        <v>33</v>
      </c>
      <c r="E23" s="411"/>
      <c r="F23" s="407"/>
      <c r="G23" s="406" t="s">
        <v>34</v>
      </c>
      <c r="H23" s="411"/>
      <c r="I23" s="407"/>
      <c r="J23" s="406" t="s">
        <v>33</v>
      </c>
      <c r="K23" s="407"/>
      <c r="L23" s="406" t="s">
        <v>34</v>
      </c>
      <c r="M23" s="411"/>
      <c r="N23" s="407"/>
      <c r="O23" s="146"/>
      <c r="P23" s="406" t="s">
        <v>35</v>
      </c>
      <c r="Q23" s="411"/>
      <c r="R23" s="411"/>
      <c r="S23" s="411"/>
      <c r="T23" s="407"/>
      <c r="U23" s="9"/>
      <c r="V23" s="3"/>
      <c r="W23" s="3"/>
      <c r="X23" s="3"/>
      <c r="Y23" s="5"/>
    </row>
    <row r="24" spans="1:25" ht="21" customHeight="1">
      <c r="A24" s="138"/>
      <c r="B24" s="400" t="s">
        <v>36</v>
      </c>
      <c r="C24" s="400"/>
      <c r="D24" s="404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4" s="405"/>
      <c r="F24" s="148" t="s">
        <v>168</v>
      </c>
      <c r="G24" s="404">
        <f>MAX('一般教室用1'!H21,'一般教室用1'!H24,'一般教室用1'!H27,'一般教室用1'!O21,'一般教室用1'!O24,'一般教室用1'!O27,'一般教室用1'!U21,'一般教室用1'!U24,'一般教室用1'!U27)</f>
        <v>0</v>
      </c>
      <c r="H24" s="405"/>
      <c r="I24" s="148" t="s">
        <v>168</v>
      </c>
      <c r="J24" s="147">
        <f>MAX('一般教室用2'!H10,'一般教室用2'!H13,'一般教室用2'!H16,'一般教室用2'!O10,'一般教室用2'!O13,'一般教室用2'!O16,'一般教室用2'!U10,'一般教室用2'!U13,'一般教室用2'!U16,'検査報告書ＰＣ用'!V16:X17)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4" s="148" t="s">
        <v>168</v>
      </c>
      <c r="L24" s="404">
        <f>MAX('一般教室用2'!H21,'一般教室用2'!H24,'一般教室用2'!H27,'一般教室用2'!O21,'一般教室用2'!O24,'一般教室用2'!O27,'一般教室用2'!U21,'一般教室用2'!U24,'一般教室用2'!U27)</f>
        <v>0</v>
      </c>
      <c r="M24" s="405"/>
      <c r="N24" s="148" t="s">
        <v>168</v>
      </c>
      <c r="O24" s="150"/>
      <c r="P24" s="404">
        <f>MAX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4" s="405"/>
      <c r="R24" s="405"/>
      <c r="S24" s="431" t="s">
        <v>168</v>
      </c>
      <c r="T24" s="432"/>
      <c r="U24" s="9"/>
      <c r="V24" s="3"/>
      <c r="W24" s="3"/>
      <c r="X24" s="3"/>
      <c r="Y24" s="5"/>
    </row>
    <row r="25" spans="1:25" ht="21" customHeight="1">
      <c r="A25" s="138"/>
      <c r="B25" s="400" t="s">
        <v>37</v>
      </c>
      <c r="C25" s="400"/>
      <c r="D25" s="404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5" s="405"/>
      <c r="F25" s="148" t="s">
        <v>168</v>
      </c>
      <c r="G25" s="404">
        <f>MIN('一般教室用1'!H21,'一般教室用1'!H24,'一般教室用1'!H27,'一般教室用1'!O21,'一般教室用1'!O24,'一般教室用1'!O27,'一般教室用1'!U21,'一般教室用1'!U24,'一般教室用1'!U27)</f>
        <v>0</v>
      </c>
      <c r="H25" s="405"/>
      <c r="I25" s="148" t="s">
        <v>168</v>
      </c>
      <c r="J25" s="147">
        <f>MIN('一般教室用2'!H10,'一般教室用2'!H13,'一般教室用2'!H16,'一般教室用2'!O10,'一般教室用2'!O13,'一般教室用2'!O16,'一般教室用2'!U10,'一般教室用2'!U13,'一般教室用2'!U16,'検査報告書ＰＣ用'!V16:X17)</f>
        <v>0</v>
      </c>
      <c r="K25" s="148" t="s">
        <v>168</v>
      </c>
      <c r="L25" s="404">
        <f>MIN('一般教室用2'!H21,'一般教室用2'!H24,'一般教室用2'!H27,'一般教室用2'!O21,'一般教室用2'!O24,'一般教室用2'!O27,'一般教室用2'!U21,'一般教室用2'!U24,'一般教室用2'!U27)</f>
        <v>0</v>
      </c>
      <c r="M25" s="405"/>
      <c r="N25" s="148" t="s">
        <v>168</v>
      </c>
      <c r="O25" s="150"/>
      <c r="P25" s="404">
        <f>MIN('コンピュータ教室用1'!H16,'コンピュータ教室用1'!H21,'コンピュータ教室用1'!H25,'コンピュータ教室用1'!O16,'コンピュータ教室用1'!O21,'コンピュータ教室用1'!O25,'コンピュータ教室用1'!U16,'コンピュータ教室用1'!U21,'コンピュータ教室用1'!U25)</f>
        <v>0</v>
      </c>
      <c r="Q25" s="405"/>
      <c r="R25" s="405"/>
      <c r="S25" s="431" t="s">
        <v>168</v>
      </c>
      <c r="T25" s="432"/>
      <c r="U25" s="9"/>
      <c r="V25" s="3"/>
      <c r="W25" s="3"/>
      <c r="X25" s="3"/>
      <c r="Y25" s="5"/>
    </row>
    <row r="26" spans="1:25" ht="21" customHeight="1">
      <c r="A26" s="138"/>
      <c r="B26" s="400" t="s">
        <v>38</v>
      </c>
      <c r="C26" s="400"/>
      <c r="D26" s="404">
        <f>IF(D25&gt;0,(IF((D24/D25)&lt;=INT(D24/D25),INT(D24/D25),INT(D24/D25)+1)),"")</f>
      </c>
      <c r="E26" s="405"/>
      <c r="F26" s="112" t="s">
        <v>169</v>
      </c>
      <c r="G26" s="404">
        <f>IF(G25&gt;0,(IF((G24/G25)&lt;=INT(G24/G25),INT(G24/G25),INT(G24/G25)+1)),"")</f>
      </c>
      <c r="H26" s="405"/>
      <c r="I26" s="112" t="s">
        <v>169</v>
      </c>
      <c r="J26" s="147">
        <f>IF(J25&gt;0,(IF((J24/J25)&lt;=INT(J24/J25),INT(J24/J25),INT(J24/J25)+1)),"")</f>
      </c>
      <c r="K26" s="92" t="s">
        <v>169</v>
      </c>
      <c r="L26" s="404">
        <f>IF(L25&gt;0,(IF((L24/L25)&lt;=INT(L24/L25),INT(L24/L25),INT(L24/L25)+1)),"")</f>
      </c>
      <c r="M26" s="405"/>
      <c r="N26" s="112" t="s">
        <v>169</v>
      </c>
      <c r="O26" s="151"/>
      <c r="P26" s="404">
        <f>IF(P25&gt;0,(IF((P24/P25)&lt;=INT(P24/P25),INT(P24/P25),INT(P24/P25)+1)),"")</f>
      </c>
      <c r="Q26" s="405"/>
      <c r="R26" s="405"/>
      <c r="S26" s="287" t="s">
        <v>169</v>
      </c>
      <c r="T26" s="370"/>
      <c r="U26" s="9"/>
      <c r="V26" s="3"/>
      <c r="W26" s="3"/>
      <c r="X26" s="3"/>
      <c r="Y26" s="5"/>
    </row>
    <row r="27" spans="1:25" ht="24.75" customHeight="1">
      <c r="A27" s="138"/>
      <c r="B27" s="400" t="s">
        <v>39</v>
      </c>
      <c r="C27" s="400"/>
      <c r="D27" s="420" t="s">
        <v>22</v>
      </c>
      <c r="E27" s="421"/>
      <c r="F27" s="421" t="str">
        <f>IF('データ入力'!D25="","有り・無し",(IF('データ入力'!D25+'データ入力'!D32=0,"無し","有り")))</f>
        <v>有り・無し</v>
      </c>
      <c r="G27" s="421"/>
      <c r="H27" s="421"/>
      <c r="I27" s="422"/>
      <c r="J27" s="152" t="s">
        <v>170</v>
      </c>
      <c r="K27" s="421" t="str">
        <f>IF('データ入力'!D52="","有り・無し",(IF('データ入力'!D52+'データ入力'!D59=0,"無し","有り")))</f>
        <v>有り・無し</v>
      </c>
      <c r="L27" s="421"/>
      <c r="M27" s="421"/>
      <c r="N27" s="422"/>
      <c r="O27" s="153"/>
      <c r="P27" s="420" t="s">
        <v>170</v>
      </c>
      <c r="Q27" s="421"/>
      <c r="R27" s="421" t="str">
        <f>IF('データ入力'!D80="","有り・無し",(IF('データ入力'!D80=0,"無し","有り")))</f>
        <v>有り・無し</v>
      </c>
      <c r="S27" s="421"/>
      <c r="T27" s="422"/>
      <c r="U27" s="9"/>
      <c r="V27" s="3"/>
      <c r="W27" s="3"/>
      <c r="X27" s="3"/>
      <c r="Y27" s="5"/>
    </row>
    <row r="28" spans="1:25" ht="15.75" customHeight="1">
      <c r="A28" s="138"/>
      <c r="B28" s="400" t="s">
        <v>171</v>
      </c>
      <c r="C28" s="400"/>
      <c r="D28" s="401" t="str">
        <f>IF('データ入力'!C22="未設定","有り（",(IF('データ入力'!B21+'データ入力'!B22=0,"","有り(")))</f>
        <v>有り（</v>
      </c>
      <c r="E28" s="402"/>
      <c r="F28" s="402" t="str">
        <f>IF('データ入力'!C20="未設定","ＴＶ・",(IF('データ入力'!B20=0,"",(IF('データ入力'!B21=1,"ＴＶ・","")))))</f>
        <v>ＴＶ・</v>
      </c>
      <c r="G28" s="402" t="str">
        <f>IF('データ入力'!C22="未設定","黒板",(IF('データ入力'!B22=0,"","黒板")))</f>
        <v>黒板</v>
      </c>
      <c r="H28" s="402" t="str">
        <f>IF('データ入力'!C22="未設定",")・無し",(IF('データ入力'!B21+'データ入力'!B22=0,"無し",")")))</f>
        <v>)・無し</v>
      </c>
      <c r="I28" s="403"/>
      <c r="J28" s="401" t="str">
        <f>IF('データ入力'!C49="未設定","有り（",(IF('データ入力'!B48+'データ入力'!B49=0,"","有り(")))</f>
        <v>有り（</v>
      </c>
      <c r="K28" s="402" t="str">
        <f>IF('データ入力'!C47="未設定","ＴＶ・",(IF('データ入力'!B47=0,"",(IF('データ入力'!B48=1,"ＴＶ・","")))))</f>
        <v>ＴＶ・</v>
      </c>
      <c r="L28" s="402" t="str">
        <f>IF('データ入力'!C49="未設定","黒板",(IF('データ入力'!B49=0,"","黒板")))</f>
        <v>黒板</v>
      </c>
      <c r="M28" s="402" t="str">
        <f>IF('データ入力'!C49="未設定",")・無し",(IF('データ入力'!B48+'データ入力'!B49=0,"無し",")")))</f>
        <v>)・無し</v>
      </c>
      <c r="N28" s="403"/>
      <c r="O28" s="153"/>
      <c r="P28" s="401" t="s">
        <v>172</v>
      </c>
      <c r="Q28" s="402"/>
      <c r="R28" s="402"/>
      <c r="S28" s="402"/>
      <c r="T28" s="403"/>
      <c r="U28" s="9"/>
      <c r="V28" s="3"/>
      <c r="W28" s="3"/>
      <c r="X28" s="3"/>
      <c r="Y28" s="5"/>
    </row>
    <row r="29" spans="1:25" ht="7.5" customHeight="1">
      <c r="A29" s="138"/>
      <c r="B29" s="400"/>
      <c r="C29" s="400"/>
      <c r="D29" s="426"/>
      <c r="E29" s="419"/>
      <c r="F29" s="419"/>
      <c r="G29" s="419"/>
      <c r="H29" s="419"/>
      <c r="I29" s="427"/>
      <c r="J29" s="426"/>
      <c r="K29" s="419"/>
      <c r="L29" s="419"/>
      <c r="M29" s="419"/>
      <c r="N29" s="427"/>
      <c r="O29" s="153"/>
      <c r="P29" s="428" t="s">
        <v>40</v>
      </c>
      <c r="Q29" s="429"/>
      <c r="R29" s="429"/>
      <c r="S29" s="429"/>
      <c r="T29" s="430"/>
      <c r="U29" s="9"/>
      <c r="V29" s="3"/>
      <c r="W29" s="3"/>
      <c r="X29" s="3"/>
      <c r="Y29" s="5"/>
    </row>
    <row r="30" spans="1:25" ht="7.5" customHeight="1">
      <c r="A30" s="138"/>
      <c r="B30" s="400" t="s">
        <v>173</v>
      </c>
      <c r="C30" s="400"/>
      <c r="D30" s="401" t="str">
        <f>IF('データ入力'!F25="","有り(　　   　　 　)・無し",(IF('データ入力'!F25+'データ入力'!F32=0,"汚れ無し",(IF('データ入力'!F25+'データ入力'!F32=2,"黒板と机上で有り",(IF('データ入力'!F25=1,"黒板照明で有り","机上照明で有り")))))))</f>
        <v>有り(　　   　　 　)・無し</v>
      </c>
      <c r="E30" s="402"/>
      <c r="F30" s="402"/>
      <c r="G30" s="402"/>
      <c r="H30" s="402"/>
      <c r="I30" s="403"/>
      <c r="J30" s="401" t="str">
        <f>IF('データ入力'!F52="","有り(　　  　　  　)・無し",(IF('データ入力'!F52+'データ入力'!F59=0,"汚れ無し",(IF('データ入力'!F52+'データ入力'!F59=2,"黒板と机上で有り",(IF('データ入力'!F52=1,"黒板照明で有り","机上照明で有り")))))))</f>
        <v>有り(　　  　　  　)・無し</v>
      </c>
      <c r="K30" s="402"/>
      <c r="L30" s="402"/>
      <c r="M30" s="402"/>
      <c r="N30" s="403"/>
      <c r="O30" s="153"/>
      <c r="P30" s="428"/>
      <c r="Q30" s="429"/>
      <c r="R30" s="429"/>
      <c r="S30" s="429"/>
      <c r="T30" s="430"/>
      <c r="U30" s="9"/>
      <c r="V30" s="3"/>
      <c r="W30" s="3"/>
      <c r="X30" s="3"/>
      <c r="Y30" s="5"/>
    </row>
    <row r="31" spans="1:25" ht="17.25" customHeight="1">
      <c r="A31" s="138"/>
      <c r="B31" s="400"/>
      <c r="C31" s="400"/>
      <c r="D31" s="426"/>
      <c r="E31" s="419"/>
      <c r="F31" s="419"/>
      <c r="G31" s="419"/>
      <c r="H31" s="419"/>
      <c r="I31" s="427"/>
      <c r="J31" s="426"/>
      <c r="K31" s="419"/>
      <c r="L31" s="419"/>
      <c r="M31" s="419"/>
      <c r="N31" s="427"/>
      <c r="O31" s="154"/>
      <c r="P31" s="426" t="str">
        <f>IF('データ入力'!B73="","有り・無し",(IF('データ入力'!B73=1,"有り","無し")))</f>
        <v>有り・無し</v>
      </c>
      <c r="Q31" s="419"/>
      <c r="R31" s="419"/>
      <c r="S31" s="419"/>
      <c r="T31" s="427"/>
      <c r="U31" s="9"/>
      <c r="V31" s="3"/>
      <c r="W31" s="3"/>
      <c r="X31" s="3"/>
      <c r="Y31" s="5"/>
    </row>
    <row r="32" spans="1:25" ht="12.75" customHeight="1">
      <c r="A32" s="138"/>
      <c r="B32" s="139"/>
      <c r="C32" s="155" t="s">
        <v>41</v>
      </c>
      <c r="D32" s="409" t="s">
        <v>120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9"/>
      <c r="V32" s="3"/>
      <c r="W32" s="3"/>
      <c r="X32" s="3"/>
      <c r="Y32" s="5"/>
    </row>
    <row r="33" spans="1:25" ht="12.75" customHeight="1">
      <c r="A33" s="138"/>
      <c r="B33" s="139"/>
      <c r="C33" s="155" t="s">
        <v>121</v>
      </c>
      <c r="D33" s="409" t="s">
        <v>174</v>
      </c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9"/>
      <c r="V33" s="3"/>
      <c r="W33" s="3"/>
      <c r="X33" s="3"/>
      <c r="Y33" s="5"/>
    </row>
    <row r="34" spans="1:25" ht="12.75" customHeight="1">
      <c r="A34" s="138"/>
      <c r="B34" s="139"/>
      <c r="C34" s="155" t="s">
        <v>119</v>
      </c>
      <c r="D34" s="409" t="s">
        <v>42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9"/>
      <c r="V34" s="3"/>
      <c r="W34" s="3"/>
      <c r="X34" s="3"/>
      <c r="Y34" s="5"/>
    </row>
    <row r="35" spans="1:25" ht="12.75" customHeight="1">
      <c r="A35" s="138"/>
      <c r="B35" s="139"/>
      <c r="C35" s="155" t="s">
        <v>122</v>
      </c>
      <c r="D35" s="409" t="s">
        <v>43</v>
      </c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9"/>
      <c r="V35" s="3"/>
      <c r="W35" s="3"/>
      <c r="X35" s="3"/>
      <c r="Y35" s="5"/>
    </row>
    <row r="36" spans="1:25" ht="12.75" customHeight="1">
      <c r="A36" s="138"/>
      <c r="B36" s="139"/>
      <c r="C36" s="155" t="s">
        <v>175</v>
      </c>
      <c r="D36" s="409" t="s">
        <v>44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9"/>
      <c r="V36" s="3"/>
      <c r="W36" s="3"/>
      <c r="X36" s="3"/>
      <c r="Y36" s="5"/>
    </row>
    <row r="37" spans="1:25" ht="12.75" customHeight="1">
      <c r="A37" s="138"/>
      <c r="B37" s="139"/>
      <c r="C37" s="155"/>
      <c r="D37" s="409" t="s">
        <v>176</v>
      </c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9"/>
      <c r="V37" s="3"/>
      <c r="W37" s="3"/>
      <c r="X37" s="3"/>
      <c r="Y37" s="5"/>
    </row>
    <row r="38" spans="1:25" ht="12.75" customHeight="1">
      <c r="A38" s="138"/>
      <c r="B38" s="139"/>
      <c r="C38" s="155" t="s">
        <v>177</v>
      </c>
      <c r="D38" s="409" t="s">
        <v>118</v>
      </c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9"/>
      <c r="V38" s="3"/>
      <c r="W38" s="3"/>
      <c r="X38" s="3"/>
      <c r="Y38" s="5"/>
    </row>
    <row r="39" spans="1:25" ht="12.75" customHeight="1">
      <c r="A39" s="156"/>
      <c r="B39" s="157"/>
      <c r="C39" s="158" t="s">
        <v>178</v>
      </c>
      <c r="D39" s="410" t="s">
        <v>126</v>
      </c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6"/>
      <c r="V39" s="3"/>
      <c r="W39" s="3"/>
      <c r="X39" s="3"/>
      <c r="Y39" s="5"/>
    </row>
    <row r="40" spans="1:25" ht="13.5">
      <c r="A40" s="109"/>
      <c r="B40" s="109"/>
      <c r="C40" s="160">
        <f>'データ入力'!B3</f>
        <v>2020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408" t="str">
        <f>'データ入力'!D3</f>
        <v>藤沢市学校薬剤師会</v>
      </c>
      <c r="O40" s="408"/>
      <c r="P40" s="408"/>
      <c r="Q40" s="408"/>
      <c r="R40" s="408"/>
      <c r="S40" s="408"/>
      <c r="T40" s="408"/>
      <c r="U40" s="3"/>
      <c r="V40" s="3"/>
      <c r="W40" s="3"/>
      <c r="X40" s="3"/>
      <c r="Y40" s="5"/>
    </row>
    <row r="41" spans="3:25" ht="13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5"/>
    </row>
    <row r="42" spans="3:25" ht="13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5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3:24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3:24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3:24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3:24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3:24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3:24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3:24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3:24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3:24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</sheetData>
  <mergeCells count="85">
    <mergeCell ref="B27:C27"/>
    <mergeCell ref="B28:C29"/>
    <mergeCell ref="B30:C31"/>
    <mergeCell ref="B23:C23"/>
    <mergeCell ref="B24:C24"/>
    <mergeCell ref="B25:C25"/>
    <mergeCell ref="B26:C26"/>
    <mergeCell ref="D38:T38"/>
    <mergeCell ref="N40:T40"/>
    <mergeCell ref="H1:L1"/>
    <mergeCell ref="E2:I2"/>
    <mergeCell ref="J2:K2"/>
    <mergeCell ref="L2:M2"/>
    <mergeCell ref="L3:N3"/>
    <mergeCell ref="P3:S3"/>
    <mergeCell ref="D32:T32"/>
    <mergeCell ref="H4:L4"/>
    <mergeCell ref="D34:T34"/>
    <mergeCell ref="D35:T35"/>
    <mergeCell ref="D36:T36"/>
    <mergeCell ref="D30:I31"/>
    <mergeCell ref="J30:N31"/>
    <mergeCell ref="P31:T31"/>
    <mergeCell ref="D33:T33"/>
    <mergeCell ref="D28:E29"/>
    <mergeCell ref="F28:F29"/>
    <mergeCell ref="G28:G29"/>
    <mergeCell ref="M28:N29"/>
    <mergeCell ref="H28:I29"/>
    <mergeCell ref="J28:J29"/>
    <mergeCell ref="K28:K29"/>
    <mergeCell ref="L28:L29"/>
    <mergeCell ref="L25:M25"/>
    <mergeCell ref="P25:R25"/>
    <mergeCell ref="D26:E26"/>
    <mergeCell ref="G26:H26"/>
    <mergeCell ref="L26:M26"/>
    <mergeCell ref="P26:R26"/>
    <mergeCell ref="D25:E25"/>
    <mergeCell ref="G25:H25"/>
    <mergeCell ref="P23:T23"/>
    <mergeCell ref="J23:K23"/>
    <mergeCell ref="D24:E24"/>
    <mergeCell ref="G24:H24"/>
    <mergeCell ref="L24:M24"/>
    <mergeCell ref="P24:R24"/>
    <mergeCell ref="D23:F23"/>
    <mergeCell ref="G23:I23"/>
    <mergeCell ref="D21:E21"/>
    <mergeCell ref="J22:L22"/>
    <mergeCell ref="C9:T9"/>
    <mergeCell ref="C11:T11"/>
    <mergeCell ref="G21:H21"/>
    <mergeCell ref="P21:T22"/>
    <mergeCell ref="C10:T10"/>
    <mergeCell ref="P27:Q27"/>
    <mergeCell ref="R27:T27"/>
    <mergeCell ref="C14:T14"/>
    <mergeCell ref="C19:T19"/>
    <mergeCell ref="L23:N23"/>
    <mergeCell ref="L21:M21"/>
    <mergeCell ref="D22:G22"/>
    <mergeCell ref="H22:I22"/>
    <mergeCell ref="M22:N22"/>
    <mergeCell ref="B21:C22"/>
    <mergeCell ref="C8:T8"/>
    <mergeCell ref="S26:T26"/>
    <mergeCell ref="P29:T30"/>
    <mergeCell ref="P28:T28"/>
    <mergeCell ref="C15:T15"/>
    <mergeCell ref="C16:T16"/>
    <mergeCell ref="C17:T17"/>
    <mergeCell ref="D27:E27"/>
    <mergeCell ref="F27:I27"/>
    <mergeCell ref="K27:N27"/>
    <mergeCell ref="D39:T39"/>
    <mergeCell ref="D37:T37"/>
    <mergeCell ref="C18:T18"/>
    <mergeCell ref="C5:T5"/>
    <mergeCell ref="S24:T24"/>
    <mergeCell ref="S25:T25"/>
    <mergeCell ref="C13:T13"/>
    <mergeCell ref="C7:T7"/>
    <mergeCell ref="C6:T6"/>
    <mergeCell ref="C12:T12"/>
  </mergeCells>
  <printOptions/>
  <pageMargins left="0.47" right="0.37" top="0.33" bottom="0.27" header="0.32" footer="0.33"/>
  <pageSetup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A16" sqref="A16:A18"/>
    </sheetView>
  </sheetViews>
  <sheetFormatPr defaultColWidth="9.00390625" defaultRowHeight="13.5"/>
  <cols>
    <col min="1" max="1" width="14.00390625" style="0" customWidth="1"/>
    <col min="11" max="11" width="4.875" style="0" customWidth="1"/>
    <col min="12" max="12" width="3.625" style="0" customWidth="1"/>
    <col min="18" max="18" width="4.75390625" style="0" customWidth="1"/>
    <col min="19" max="19" width="3.625" style="0" customWidth="1"/>
    <col min="25" max="25" width="31.125" style="0" customWidth="1"/>
  </cols>
  <sheetData>
    <row r="1" spans="1:21" s="40" customFormat="1" ht="24.75" customHeight="1">
      <c r="A1" s="441" t="s">
        <v>156</v>
      </c>
      <c r="B1" s="441"/>
      <c r="C1" s="441"/>
      <c r="D1" s="441"/>
      <c r="E1" s="441"/>
      <c r="F1" s="41"/>
      <c r="G1" s="41"/>
      <c r="H1" s="41"/>
      <c r="I1" s="42"/>
      <c r="J1" s="42"/>
      <c r="K1" s="42"/>
      <c r="L1" s="43"/>
      <c r="M1" s="41"/>
      <c r="N1" s="41"/>
      <c r="O1" s="41"/>
      <c r="T1" s="41"/>
      <c r="U1" s="41"/>
    </row>
    <row r="2" spans="1:25" s="40" customFormat="1" ht="19.5" customHeight="1">
      <c r="A2" s="442" t="s">
        <v>0</v>
      </c>
      <c r="B2" s="443" t="s">
        <v>53</v>
      </c>
      <c r="C2" s="443" t="s">
        <v>127</v>
      </c>
      <c r="D2" s="444" t="s">
        <v>128</v>
      </c>
      <c r="E2" s="438" t="s">
        <v>129</v>
      </c>
      <c r="F2" s="447" t="s">
        <v>130</v>
      </c>
      <c r="G2" s="448"/>
      <c r="H2" s="44" t="s">
        <v>131</v>
      </c>
      <c r="I2" s="447" t="s">
        <v>132</v>
      </c>
      <c r="J2" s="449"/>
      <c r="K2" s="449"/>
      <c r="L2" s="449"/>
      <c r="M2" s="449"/>
      <c r="N2" s="449"/>
      <c r="O2" s="448"/>
      <c r="P2" s="450" t="s">
        <v>133</v>
      </c>
      <c r="Q2" s="451"/>
      <c r="R2" s="451"/>
      <c r="S2" s="451"/>
      <c r="T2" s="451"/>
      <c r="U2" s="452"/>
      <c r="V2" s="453" t="s">
        <v>134</v>
      </c>
      <c r="W2" s="454"/>
      <c r="X2" s="455"/>
      <c r="Y2" s="456" t="s">
        <v>135</v>
      </c>
    </row>
    <row r="3" spans="1:25" s="40" customFormat="1" ht="17.25" customHeight="1">
      <c r="A3" s="442"/>
      <c r="B3" s="443"/>
      <c r="C3" s="443"/>
      <c r="D3" s="445"/>
      <c r="E3" s="439"/>
      <c r="F3" s="438" t="s">
        <v>136</v>
      </c>
      <c r="G3" s="438" t="s">
        <v>137</v>
      </c>
      <c r="H3" s="438" t="s">
        <v>138</v>
      </c>
      <c r="I3" s="438" t="s">
        <v>139</v>
      </c>
      <c r="J3" s="438" t="s">
        <v>140</v>
      </c>
      <c r="K3" s="457" t="s">
        <v>38</v>
      </c>
      <c r="L3" s="458"/>
      <c r="M3" s="461" t="s">
        <v>141</v>
      </c>
      <c r="N3" s="461" t="s">
        <v>142</v>
      </c>
      <c r="O3" s="461" t="s">
        <v>143</v>
      </c>
      <c r="P3" s="472" t="str">
        <f>I3</f>
        <v>最大照度(ルクス）</v>
      </c>
      <c r="Q3" s="438" t="str">
        <f>J3</f>
        <v>最小照度(ルクス）</v>
      </c>
      <c r="R3" s="457" t="str">
        <f>K3</f>
        <v>照度比</v>
      </c>
      <c r="S3" s="458"/>
      <c r="T3" s="461" t="str">
        <f>N3</f>
        <v>照明器具の欠灯の有無</v>
      </c>
      <c r="U3" s="461" t="str">
        <f>O3</f>
        <v>照明の汚れ</v>
      </c>
      <c r="V3" s="463" t="s">
        <v>144</v>
      </c>
      <c r="W3" s="463"/>
      <c r="X3" s="461" t="s">
        <v>145</v>
      </c>
      <c r="Y3" s="456"/>
    </row>
    <row r="4" spans="1:25" s="40" customFormat="1" ht="21.75" customHeight="1">
      <c r="A4" s="442"/>
      <c r="B4" s="443"/>
      <c r="C4" s="443"/>
      <c r="D4" s="446"/>
      <c r="E4" s="440"/>
      <c r="F4" s="440"/>
      <c r="G4" s="440"/>
      <c r="H4" s="440"/>
      <c r="I4" s="440"/>
      <c r="J4" s="440"/>
      <c r="K4" s="459"/>
      <c r="L4" s="460"/>
      <c r="M4" s="462"/>
      <c r="N4" s="462"/>
      <c r="O4" s="462"/>
      <c r="P4" s="473"/>
      <c r="Q4" s="440"/>
      <c r="R4" s="459"/>
      <c r="S4" s="460"/>
      <c r="T4" s="462"/>
      <c r="U4" s="462"/>
      <c r="V4" s="45" t="s">
        <v>36</v>
      </c>
      <c r="W4" s="45" t="s">
        <v>37</v>
      </c>
      <c r="X4" s="462"/>
      <c r="Y4" s="456"/>
    </row>
    <row r="5" spans="1:25" s="40" customFormat="1" ht="13.5" customHeight="1">
      <c r="A5" s="464" t="s">
        <v>157</v>
      </c>
      <c r="B5" s="467">
        <v>41042</v>
      </c>
      <c r="C5" s="469" t="s">
        <v>146</v>
      </c>
      <c r="D5" s="46" t="s">
        <v>151</v>
      </c>
      <c r="E5" s="77">
        <v>0.4236111111111111</v>
      </c>
      <c r="F5" s="47" t="s">
        <v>147</v>
      </c>
      <c r="G5" s="48" t="s">
        <v>148</v>
      </c>
      <c r="H5" s="48" t="s">
        <v>148</v>
      </c>
      <c r="I5" s="49">
        <v>1200</v>
      </c>
      <c r="J5" s="49">
        <v>530</v>
      </c>
      <c r="K5" s="50">
        <f>IF(J5&gt;0,(IF(INT(I5/J5)=I5/J5,I5/J5,INT(I5/J5)+1)),"")</f>
        <v>3</v>
      </c>
      <c r="L5" s="51" t="str">
        <f>IF(J5&gt;0,"：1","")</f>
        <v>：1</v>
      </c>
      <c r="M5" s="52" t="s">
        <v>148</v>
      </c>
      <c r="N5" s="52" t="s">
        <v>148</v>
      </c>
      <c r="O5" s="52" t="s">
        <v>148</v>
      </c>
      <c r="P5" s="49">
        <v>980</v>
      </c>
      <c r="Q5" s="49">
        <v>450</v>
      </c>
      <c r="R5" s="53">
        <f>IF(Q5&gt;0,(IF(INT(P5/Q5)=P5/Q5,P5/Q5,INT(P5/Q5)+1)),"")</f>
        <v>3</v>
      </c>
      <c r="S5" s="51" t="str">
        <f>IF(Q5&gt;0,"：1","")</f>
        <v>：1</v>
      </c>
      <c r="T5" s="52" t="s">
        <v>148</v>
      </c>
      <c r="U5" s="52" t="s">
        <v>148</v>
      </c>
      <c r="V5" s="54"/>
      <c r="W5" s="54"/>
      <c r="X5" s="55"/>
      <c r="Y5" s="56"/>
    </row>
    <row r="6" spans="1:25" s="40" customFormat="1" ht="13.5" customHeight="1">
      <c r="A6" s="465"/>
      <c r="B6" s="468"/>
      <c r="C6" s="470"/>
      <c r="D6" s="57" t="s">
        <v>152</v>
      </c>
      <c r="E6" s="78">
        <v>0.4270833333333333</v>
      </c>
      <c r="F6" s="58" t="s">
        <v>147</v>
      </c>
      <c r="G6" s="59" t="s">
        <v>148</v>
      </c>
      <c r="H6" s="59" t="s">
        <v>148</v>
      </c>
      <c r="I6" s="60">
        <v>950</v>
      </c>
      <c r="J6" s="60">
        <v>450</v>
      </c>
      <c r="K6" s="61">
        <f>IF(J6&gt;0,(IF(INT(I6/J6)=I6/J6,I6/J6,INT(I6/J6)+1)),"")</f>
        <v>3</v>
      </c>
      <c r="L6" s="62" t="str">
        <f>IF(J6&gt;0,"：1","")</f>
        <v>：1</v>
      </c>
      <c r="M6" s="63" t="s">
        <v>148</v>
      </c>
      <c r="N6" s="63" t="s">
        <v>153</v>
      </c>
      <c r="O6" s="63" t="s">
        <v>153</v>
      </c>
      <c r="P6" s="60">
        <v>1200</v>
      </c>
      <c r="Q6" s="60">
        <v>510</v>
      </c>
      <c r="R6" s="64">
        <f>IF(Q6&gt;0,(IF(INT(P6/Q6)=P6/Q6,P6/Q6,INT(P6/Q6)+1)),"")</f>
        <v>3</v>
      </c>
      <c r="S6" s="62" t="str">
        <f>IF(Q6&gt;0,"：1","")</f>
        <v>：1</v>
      </c>
      <c r="T6" s="63" t="s">
        <v>148</v>
      </c>
      <c r="U6" s="63" t="s">
        <v>153</v>
      </c>
      <c r="V6" s="65"/>
      <c r="W6" s="65"/>
      <c r="X6" s="66"/>
      <c r="Y6" s="67" t="s">
        <v>154</v>
      </c>
    </row>
    <row r="7" spans="1:25" s="40" customFormat="1" ht="13.5" customHeight="1">
      <c r="A7" s="466"/>
      <c r="B7" s="468"/>
      <c r="C7" s="471"/>
      <c r="D7" s="68" t="s">
        <v>149</v>
      </c>
      <c r="E7" s="79">
        <v>0.4305555555555556</v>
      </c>
      <c r="F7" s="69" t="s">
        <v>148</v>
      </c>
      <c r="G7" s="70" t="s">
        <v>147</v>
      </c>
      <c r="H7" s="71"/>
      <c r="I7" s="72"/>
      <c r="J7" s="72"/>
      <c r="K7" s="73">
        <f>IF(J7&gt;0,(IF(INT(I7/J7)=I7/J7,I7/J7,INT(I7/J7)+1)),"")</f>
      </c>
      <c r="L7" s="74">
        <f>IF(J7&gt;0,"：1","")</f>
      </c>
      <c r="M7" s="75"/>
      <c r="N7" s="71"/>
      <c r="O7" s="71"/>
      <c r="P7" s="80">
        <v>980</v>
      </c>
      <c r="Q7" s="60">
        <v>560</v>
      </c>
      <c r="R7" s="64">
        <f>IF(Q7&gt;0,(IF(INT(P7/Q7)=P7/Q7,P7/Q7,INT(P7/Q7)+1)),"")</f>
        <v>2</v>
      </c>
      <c r="S7" s="62" t="str">
        <f>IF(Q7&gt;0,"：1","")</f>
        <v>：1</v>
      </c>
      <c r="T7" s="63" t="s">
        <v>148</v>
      </c>
      <c r="U7" s="63" t="s">
        <v>148</v>
      </c>
      <c r="V7" s="76">
        <v>800</v>
      </c>
      <c r="W7" s="76">
        <v>300</v>
      </c>
      <c r="X7" s="63" t="s">
        <v>148</v>
      </c>
      <c r="Y7" s="67"/>
    </row>
    <row r="12" spans="2:21" s="40" customFormat="1" ht="24.75" customHeight="1">
      <c r="B12" s="441" t="s">
        <v>155</v>
      </c>
      <c r="C12" s="441"/>
      <c r="D12" s="441"/>
      <c r="E12" s="441"/>
      <c r="F12" s="41"/>
      <c r="G12" s="41"/>
      <c r="H12" s="41"/>
      <c r="I12" s="42"/>
      <c r="J12" s="42"/>
      <c r="K12" s="42"/>
      <c r="L12" s="43"/>
      <c r="M12" s="41"/>
      <c r="N12" s="41"/>
      <c r="O12" s="41"/>
      <c r="T12" s="41"/>
      <c r="U12" s="41"/>
    </row>
    <row r="13" spans="1:25" s="40" customFormat="1" ht="19.5" customHeight="1">
      <c r="A13" s="442" t="s">
        <v>0</v>
      </c>
      <c r="B13" s="443" t="s">
        <v>53</v>
      </c>
      <c r="C13" s="443" t="s">
        <v>127</v>
      </c>
      <c r="D13" s="444" t="s">
        <v>128</v>
      </c>
      <c r="E13" s="438" t="s">
        <v>129</v>
      </c>
      <c r="F13" s="447" t="s">
        <v>130</v>
      </c>
      <c r="G13" s="448"/>
      <c r="H13" s="44" t="s">
        <v>131</v>
      </c>
      <c r="I13" s="447" t="s">
        <v>132</v>
      </c>
      <c r="J13" s="449"/>
      <c r="K13" s="449"/>
      <c r="L13" s="449"/>
      <c r="M13" s="449"/>
      <c r="N13" s="449"/>
      <c r="O13" s="448"/>
      <c r="P13" s="450" t="s">
        <v>133</v>
      </c>
      <c r="Q13" s="451"/>
      <c r="R13" s="451"/>
      <c r="S13" s="451"/>
      <c r="T13" s="451"/>
      <c r="U13" s="452"/>
      <c r="V13" s="453" t="s">
        <v>134</v>
      </c>
      <c r="W13" s="454"/>
      <c r="X13" s="455"/>
      <c r="Y13" s="456" t="s">
        <v>135</v>
      </c>
    </row>
    <row r="14" spans="1:25" s="40" customFormat="1" ht="17.25" customHeight="1">
      <c r="A14" s="442"/>
      <c r="B14" s="443"/>
      <c r="C14" s="443"/>
      <c r="D14" s="445"/>
      <c r="E14" s="439"/>
      <c r="F14" s="438" t="s">
        <v>136</v>
      </c>
      <c r="G14" s="438" t="s">
        <v>137</v>
      </c>
      <c r="H14" s="438" t="s">
        <v>150</v>
      </c>
      <c r="I14" s="438" t="s">
        <v>139</v>
      </c>
      <c r="J14" s="438" t="s">
        <v>140</v>
      </c>
      <c r="K14" s="457" t="s">
        <v>38</v>
      </c>
      <c r="L14" s="458"/>
      <c r="M14" s="461" t="s">
        <v>141</v>
      </c>
      <c r="N14" s="461" t="s">
        <v>142</v>
      </c>
      <c r="O14" s="461" t="s">
        <v>143</v>
      </c>
      <c r="P14" s="472" t="str">
        <f>I14</f>
        <v>最大照度(ルクス）</v>
      </c>
      <c r="Q14" s="438" t="str">
        <f>J14</f>
        <v>最小照度(ルクス）</v>
      </c>
      <c r="R14" s="457" t="str">
        <f>K14</f>
        <v>照度比</v>
      </c>
      <c r="S14" s="458"/>
      <c r="T14" s="461" t="str">
        <f>N14</f>
        <v>照明器具の欠灯の有無</v>
      </c>
      <c r="U14" s="461" t="str">
        <f>O14</f>
        <v>照明の汚れ</v>
      </c>
      <c r="V14" s="463" t="s">
        <v>144</v>
      </c>
      <c r="W14" s="463"/>
      <c r="X14" s="461" t="s">
        <v>145</v>
      </c>
      <c r="Y14" s="456"/>
    </row>
    <row r="15" spans="1:25" s="40" customFormat="1" ht="21.75" customHeight="1">
      <c r="A15" s="442"/>
      <c r="B15" s="443"/>
      <c r="C15" s="443"/>
      <c r="D15" s="446"/>
      <c r="E15" s="440"/>
      <c r="F15" s="440"/>
      <c r="G15" s="440"/>
      <c r="H15" s="440"/>
      <c r="I15" s="440"/>
      <c r="J15" s="440"/>
      <c r="K15" s="459"/>
      <c r="L15" s="460"/>
      <c r="M15" s="462"/>
      <c r="N15" s="462"/>
      <c r="O15" s="462"/>
      <c r="P15" s="473"/>
      <c r="Q15" s="440"/>
      <c r="R15" s="459"/>
      <c r="S15" s="460"/>
      <c r="T15" s="462"/>
      <c r="U15" s="462"/>
      <c r="V15" s="45" t="s">
        <v>36</v>
      </c>
      <c r="W15" s="45" t="s">
        <v>37</v>
      </c>
      <c r="X15" s="462"/>
      <c r="Y15" s="456"/>
    </row>
    <row r="16" spans="1:25" s="40" customFormat="1" ht="13.5" customHeight="1">
      <c r="A16" s="474"/>
      <c r="B16" s="477"/>
      <c r="C16" s="480"/>
      <c r="D16" s="185"/>
      <c r="E16" s="186"/>
      <c r="F16" s="187"/>
      <c r="G16" s="188"/>
      <c r="H16" s="188"/>
      <c r="I16" s="164"/>
      <c r="J16" s="164"/>
      <c r="K16" s="161">
        <f>IF(J16&gt;0,(IF(INT(I16/J16)=I16/J16,I16/J16,INT(I16/J16)+1)),"")</f>
      </c>
      <c r="L16" s="162">
        <f>IF(J16&gt;0,"：1","")</f>
      </c>
      <c r="M16" s="163"/>
      <c r="N16" s="163"/>
      <c r="O16" s="163"/>
      <c r="P16" s="164"/>
      <c r="Q16" s="164"/>
      <c r="R16" s="165">
        <f>IF(Q16&gt;0,(IF(INT(P16/Q16)=P16/Q16,P16/Q16,INT(P16/Q16)+1)),"")</f>
      </c>
      <c r="S16" s="162">
        <f>IF(Q16&gt;0,"：1","")</f>
      </c>
      <c r="T16" s="163"/>
      <c r="U16" s="163"/>
      <c r="V16" s="166"/>
      <c r="W16" s="166"/>
      <c r="X16" s="167"/>
      <c r="Y16" s="81"/>
    </row>
    <row r="17" spans="1:25" s="40" customFormat="1" ht="13.5" customHeight="1">
      <c r="A17" s="475"/>
      <c r="B17" s="478"/>
      <c r="C17" s="481"/>
      <c r="D17" s="189"/>
      <c r="E17" s="190"/>
      <c r="F17" s="191"/>
      <c r="G17" s="192"/>
      <c r="H17" s="192"/>
      <c r="I17" s="171"/>
      <c r="J17" s="171"/>
      <c r="K17" s="168">
        <f>IF(J17&gt;0,(IF(INT(I17/J17)=I17/J17,I17/J17,INT(I17/J17)+1)),"")</f>
      </c>
      <c r="L17" s="169">
        <f>IF(J17&gt;0,"：1","")</f>
      </c>
      <c r="M17" s="170"/>
      <c r="N17" s="170"/>
      <c r="O17" s="170"/>
      <c r="P17" s="171"/>
      <c r="Q17" s="171"/>
      <c r="R17" s="172">
        <f>IF(Q17&gt;0,(IF(INT(P17/Q17)=P17/Q17,P17/Q17,INT(P17/Q17)+1)),"")</f>
      </c>
      <c r="S17" s="169">
        <f>IF(Q17&gt;0,"：1","")</f>
      </c>
      <c r="T17" s="170"/>
      <c r="U17" s="170"/>
      <c r="V17" s="173"/>
      <c r="W17" s="173"/>
      <c r="X17" s="174"/>
      <c r="Y17" s="82"/>
    </row>
    <row r="18" spans="1:25" s="40" customFormat="1" ht="13.5" customHeight="1">
      <c r="A18" s="476"/>
      <c r="B18" s="479"/>
      <c r="C18" s="482"/>
      <c r="D18" s="193" t="s">
        <v>149</v>
      </c>
      <c r="E18" s="194"/>
      <c r="F18" s="195"/>
      <c r="G18" s="196"/>
      <c r="H18" s="178"/>
      <c r="I18" s="197"/>
      <c r="J18" s="197"/>
      <c r="K18" s="175">
        <f>IF(J18&gt;0,(IF(INT(I18/J18)=I18/J18,I18/J18,INT(I18/J18)+1)),"")</f>
      </c>
      <c r="L18" s="176">
        <f>IF(J18&gt;0,"：1","")</f>
      </c>
      <c r="M18" s="177"/>
      <c r="N18" s="178"/>
      <c r="O18" s="178"/>
      <c r="P18" s="179"/>
      <c r="Q18" s="180"/>
      <c r="R18" s="181">
        <f>IF(Q18&gt;0,(IF(INT(P18/Q18)=P18/Q18,P18/Q18,INT(P18/Q18)+1)),"")</f>
      </c>
      <c r="S18" s="182">
        <f>IF(Q18&gt;0,"：1","")</f>
      </c>
      <c r="T18" s="183"/>
      <c r="U18" s="183"/>
      <c r="V18" s="184"/>
      <c r="W18" s="184"/>
      <c r="X18" s="183"/>
      <c r="Y18" s="83"/>
    </row>
    <row r="21" spans="1:2" ht="13.5">
      <c r="A21" s="483" t="s">
        <v>200</v>
      </c>
      <c r="B21" s="483"/>
    </row>
    <row r="22" spans="1:2" ht="13.5">
      <c r="A22" s="483" t="s">
        <v>201</v>
      </c>
      <c r="B22" s="483"/>
    </row>
  </sheetData>
  <mergeCells count="62">
    <mergeCell ref="A21:B21"/>
    <mergeCell ref="A22:B22"/>
    <mergeCell ref="U14:U15"/>
    <mergeCell ref="V14:W14"/>
    <mergeCell ref="X14:X15"/>
    <mergeCell ref="A16:A18"/>
    <mergeCell ref="B16:B18"/>
    <mergeCell ref="C16:C18"/>
    <mergeCell ref="P14:P15"/>
    <mergeCell ref="Q14:Q15"/>
    <mergeCell ref="R14:S15"/>
    <mergeCell ref="T14:T15"/>
    <mergeCell ref="Y13:Y15"/>
    <mergeCell ref="F14:F15"/>
    <mergeCell ref="G14:G15"/>
    <mergeCell ref="H14:H15"/>
    <mergeCell ref="I14:I15"/>
    <mergeCell ref="J14:J15"/>
    <mergeCell ref="K14:L15"/>
    <mergeCell ref="M14:M15"/>
    <mergeCell ref="N14:N15"/>
    <mergeCell ref="O14:O15"/>
    <mergeCell ref="F13:G13"/>
    <mergeCell ref="I13:O13"/>
    <mergeCell ref="P13:U13"/>
    <mergeCell ref="V13:X13"/>
    <mergeCell ref="B12:E12"/>
    <mergeCell ref="A13:A15"/>
    <mergeCell ref="B13:B15"/>
    <mergeCell ref="C13:C15"/>
    <mergeCell ref="D13:D15"/>
    <mergeCell ref="E13:E15"/>
    <mergeCell ref="U3:U4"/>
    <mergeCell ref="V3:W3"/>
    <mergeCell ref="X3:X4"/>
    <mergeCell ref="A5:A7"/>
    <mergeCell ref="B5:B7"/>
    <mergeCell ref="C5:C7"/>
    <mergeCell ref="P3:P4"/>
    <mergeCell ref="Q3:Q4"/>
    <mergeCell ref="R3:S4"/>
    <mergeCell ref="T3:T4"/>
    <mergeCell ref="Y2:Y4"/>
    <mergeCell ref="F3:F4"/>
    <mergeCell ref="G3:G4"/>
    <mergeCell ref="H3:H4"/>
    <mergeCell ref="I3:I4"/>
    <mergeCell ref="J3:J4"/>
    <mergeCell ref="K3:L4"/>
    <mergeCell ref="M3:M4"/>
    <mergeCell ref="N3:N4"/>
    <mergeCell ref="O3:O4"/>
    <mergeCell ref="F2:G2"/>
    <mergeCell ref="I2:O2"/>
    <mergeCell ref="P2:U2"/>
    <mergeCell ref="V2:X2"/>
    <mergeCell ref="E2:E4"/>
    <mergeCell ref="A1:E1"/>
    <mergeCell ref="A2:A4"/>
    <mergeCell ref="B2:B4"/>
    <mergeCell ref="C2:C4"/>
    <mergeCell ref="D2:D4"/>
  </mergeCells>
  <conditionalFormatting sqref="J1 J18 I2:U2 Q1 Q14:Q15 J12 J3:J4 I13:U13 Q12 J14:J15 J7 Q3:Q4">
    <cfRule type="cellIs" priority="1" dxfId="0" operator="between" stopIfTrue="1">
      <formula>300</formula>
      <formula>100</formula>
    </cfRule>
  </conditionalFormatting>
  <conditionalFormatting sqref="V3:W3 V2:X2 W1 W4:W7 V14:W14 V13:X13 W12 W15:W18">
    <cfRule type="cellIs" priority="2" dxfId="0" operator="between" stopIfTrue="1">
      <formula>99</formula>
      <formula>10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2018-10-17T06:29:49Z</cp:lastPrinted>
  <dcterms:created xsi:type="dcterms:W3CDTF">2001-06-09T02:24:14Z</dcterms:created>
  <dcterms:modified xsi:type="dcterms:W3CDTF">2020-03-31T00:10:14Z</dcterms:modified>
  <cp:category/>
  <cp:version/>
  <cp:contentType/>
  <cp:contentStatus/>
</cp:coreProperties>
</file>